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Records\Records Forms Retention &amp; Website\Web Page\ePAF\Calculators\"/>
    </mc:Choice>
  </mc:AlternateContent>
  <xr:revisionPtr revIDLastSave="0" documentId="8_{261CFA20-8160-4358-8AD9-FE93759B4792}" xr6:coauthVersionLast="31" xr6:coauthVersionMax="31" xr10:uidLastSave="{00000000-0000-0000-0000-000000000000}"/>
  <bookViews>
    <workbookView xWindow="476" yWindow="175" windowWidth="18194" windowHeight="12246" xr2:uid="{00000000-000D-0000-FFFF-FFFF00000000}"/>
  </bookViews>
  <sheets>
    <sheet name="Adjunct - Dual Comp Form" sheetId="5" r:id="rId1"/>
    <sheet name="Contract Amount ePAF Calculator" sheetId="7" r:id="rId2"/>
  </sheets>
  <definedNames>
    <definedName name="_xlnm._FilterDatabase" localSheetId="0" hidden="1">'Adjunct - Dual Comp Form'!$I$1:$K$100</definedName>
    <definedName name="Clear">#REF!,#REF!,#REF!,#REF!,#REF!</definedName>
    <definedName name="Clear_All">#REF!,#REF!,#REF!,#REF!,#REF!,#REF!,#REF!,#REF!,#REF!,#REF!,#REF!,#REF!,#REF!,#REF!,#REF!,#REF!,#REF!,#REF!,#REF!</definedName>
    <definedName name="NAME_LIST">#REF!</definedName>
    <definedName name="_xlnm.Print_Area" localSheetId="0">'Adjunct - Dual Comp Form'!$A$1:$G$51</definedName>
    <definedName name="_xlnm.Print_Area" localSheetId="1">'Contract Amount ePAF Calculator'!$A$1:$L$30</definedName>
  </definedNames>
  <calcPr calcId="179017"/>
</workbook>
</file>

<file path=xl/calcChain.xml><?xml version="1.0" encoding="utf-8"?>
<calcChain xmlns="http://schemas.openxmlformats.org/spreadsheetml/2006/main">
  <c r="B38" i="5" l="1"/>
  <c r="B14" i="5"/>
  <c r="E33" i="5" l="1"/>
  <c r="C11" i="7" l="1"/>
  <c r="J2" i="5" l="1"/>
  <c r="D13" i="7"/>
  <c r="D11" i="7"/>
  <c r="D10" i="7"/>
  <c r="D9" i="7"/>
  <c r="L2" i="5"/>
  <c r="L3" i="5"/>
  <c r="L4" i="5"/>
  <c r="L5" i="5"/>
  <c r="L6" i="5"/>
  <c r="L7" i="5"/>
  <c r="L8" i="5"/>
  <c r="L9" i="5"/>
  <c r="L10" i="5"/>
  <c r="L11" i="5"/>
  <c r="C14" i="7" l="1"/>
  <c r="L13" i="5"/>
  <c r="F23" i="5"/>
  <c r="J3" i="5"/>
  <c r="F24" i="5"/>
  <c r="J4" i="5"/>
  <c r="F25" i="5"/>
  <c r="J5" i="5"/>
  <c r="F26" i="5"/>
  <c r="J6" i="5"/>
  <c r="F27" i="5"/>
  <c r="J7" i="5"/>
  <c r="F28" i="5"/>
  <c r="J8" i="5"/>
  <c r="F29" i="5"/>
  <c r="J9" i="5"/>
  <c r="F30" i="5"/>
  <c r="J10" i="5"/>
  <c r="F31" i="5"/>
  <c r="J11" i="5"/>
  <c r="F32" i="5"/>
  <c r="J12" i="5"/>
  <c r="C33" i="5"/>
  <c r="D33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D14" i="7" l="1"/>
  <c r="L12" i="5"/>
  <c r="F33" i="5" s="1"/>
  <c r="F34" i="5" s="1"/>
  <c r="L14" i="5"/>
  <c r="F35" i="5" l="1"/>
  <c r="C16" i="7" l="1"/>
  <c r="D16" i="7" s="1"/>
  <c r="F36" i="5"/>
  <c r="C17" i="7" s="1"/>
  <c r="D17" i="7" s="1"/>
  <c r="C19" i="7" l="1"/>
  <c r="D19" i="7" s="1"/>
</calcChain>
</file>

<file path=xl/sharedStrings.xml><?xml version="1.0" encoding="utf-8"?>
<sst xmlns="http://schemas.openxmlformats.org/spreadsheetml/2006/main" count="33" uniqueCount="31">
  <si>
    <t>A</t>
  </si>
  <si>
    <t>B</t>
  </si>
  <si>
    <t>C</t>
  </si>
  <si>
    <t>Standard Hours</t>
  </si>
  <si>
    <t>Course Name/Number</t>
  </si>
  <si>
    <t>PeopleSoft Standard Hours</t>
  </si>
  <si>
    <t>Total FTE</t>
  </si>
  <si>
    <t>Total</t>
  </si>
  <si>
    <t>Load Factor</t>
  </si>
  <si>
    <t>Credit Hours</t>
  </si>
  <si>
    <t>FTE2</t>
  </si>
  <si>
    <t xml:space="preserve">FTE1 </t>
  </si>
  <si>
    <t>Employee's Name:</t>
  </si>
  <si>
    <t>Emplid:</t>
  </si>
  <si>
    <t>UNIVERSITY OF CENTRAL FLORIDA
ORLANDO, FL 32816</t>
  </si>
  <si>
    <t>Please Select One of the Options Listed Below:</t>
  </si>
  <si>
    <t>PeopleSoft FTE</t>
  </si>
  <si>
    <t>COURSE INFORMATION FTE CALCULATOR:
Teaching Adjunct/Teaching Dual Compensation FTE Calculator</t>
  </si>
  <si>
    <t>ePAF Calculator</t>
  </si>
  <si>
    <t>There are 26.1 pay periods in a regular calendar year.  During leap years there are 26.2 pay periods.</t>
  </si>
  <si>
    <t>D</t>
  </si>
  <si>
    <t>FTE Must Be 0.03 or Greater</t>
  </si>
  <si>
    <t xml:space="preserve">• Teaching adjunct job codes are:
          o 9001A-Adjunct Professor
          o 9002A-Adjunct Associate Professor
          o 9003A-Adjunct Assistant Professor
          o 9004A-Adjunct Instructor
          o 9005A-Adjunct Lecturer
• One credit hour is equivalent to 3 standard hours. 
• Teaching Adjunct’s FTE is based on:
          o Credit hours
          o Number of sessions per course
          o Load factor
</t>
  </si>
  <si>
    <t xml:space="preserve">• Teaching dual compensation job codes are:
          o 9001X- Professor-Dual Compensation
          o 9002X- Associate Professor-Dual Compensation
          o 9003X- Assistant Professor-Dual Compensation
          o 9004X- Instructor-Dual Compensation
          o 9005X- Lecturer-Dual Compensation
• One credit hour is equivalent to 3 standard hours. 
• Teaching Dual Compensation’s FTE is based on:
          o Credit hours
          o Number of sessions per course
          o Load factor
</t>
  </si>
  <si>
    <t>E</t>
  </si>
  <si>
    <t>This calculator needs to be used to calculate the FTE for teaching adjuncts (9001A-9005A). Only individuals who are the Instructor of Record can be placed in teaching adjunct job codes</t>
  </si>
  <si>
    <t>This calculator needs to be used to calculate the FTE for teaching dual compensations (9001X-9005X). Only individuals who are the Instructor of Record for the teaching dual compensation position can be placed in teaching dual compensation job codes.</t>
  </si>
  <si>
    <t># of Sections</t>
  </si>
  <si>
    <t>eForm # :</t>
  </si>
  <si>
    <t>Revised 12/2018 by AC</t>
  </si>
  <si>
    <t>Revised on 12/2018 by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</si>
</sst>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0.00"/>
    <numFmt numFmtId="166" formatCode="0.00000000"/>
    <numFmt numFmtId="167" formatCode="mm/dd/yy;@"/>
    <numFmt numFmtId="168" formatCode="0.0"/>
    <numFmt numFmtId="169" formatCode="&quot;$&quot;#,##0.00"/>
    <numFmt numFmtId="170" formatCode="&quot;$&quot;#,##0.000000_);\(&quot;$&quot;#,##0.000000\)"/>
    <numFmt numFmtId="171" formatCode="&quot;$&quot;#,##0.000000"/>
    <numFmt numFmtId="172" formatCode="0.000"/>
  </numFmts>
  <fonts count="2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0"/>
      <name val="Arial Unicode M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rgb="FF000000"/>
      <name val="Tahoma"/>
      <family val="2"/>
    </font>
    <font>
      <sz val="11"/>
      <color rgb="FF0000FF"/>
      <name val="Calibri"/>
      <family val="2"/>
    </font>
    <font>
      <sz val="11"/>
      <color rgb="FFFF0000"/>
      <name val="Calibri"/>
      <family val="2"/>
    </font>
    <font>
      <sz val="11"/>
      <color rgb="FF0080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</borders>
  <cellStyleXfs count="16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5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5" borderId="4" applyNumberFormat="0" applyAlignment="0" applyProtection="0"/>
    <xf numFmtId="0" fontId="16" fillId="0" borderId="0"/>
    <xf numFmtId="0" fontId="3" fillId="0" borderId="0"/>
    <xf numFmtId="0" fontId="16" fillId="0" borderId="0"/>
    <xf numFmtId="0" fontId="3" fillId="0" borderId="0"/>
    <xf numFmtId="0" fontId="2" fillId="0" borderId="0"/>
    <xf numFmtId="0" fontId="3" fillId="0" borderId="0"/>
    <xf numFmtId="0" fontId="16" fillId="0" borderId="0"/>
    <xf numFmtId="0" fontId="17" fillId="0" borderId="0" applyNumberFormat="0" applyFont="0" applyFill="0" applyBorder="0" applyAlignment="0" applyProtection="0">
      <alignment horizontal="left"/>
    </xf>
    <xf numFmtId="0" fontId="18" fillId="0" borderId="2">
      <alignment horizontal="center"/>
    </xf>
  </cellStyleXfs>
  <cellXfs count="112">
    <xf numFmtId="0" fontId="0" fillId="0" borderId="0" xfId="0"/>
    <xf numFmtId="0" fontId="0" fillId="0" borderId="0" xfId="0" applyAlignment="1">
      <alignment horizontal="center" vertical="center"/>
    </xf>
    <xf numFmtId="2" fontId="4" fillId="0" borderId="3" xfId="3" applyNumberFormat="1" applyFont="1" applyFill="1" applyBorder="1" applyAlignment="1">
      <alignment horizontal="center" vertical="center"/>
    </xf>
    <xf numFmtId="166" fontId="5" fillId="0" borderId="3" xfId="3" applyNumberFormat="1" applyFill="1" applyBorder="1" applyAlignment="1">
      <alignment horizontal="center" vertical="center"/>
    </xf>
    <xf numFmtId="0" fontId="4" fillId="4" borderId="3" xfId="3" applyFont="1" applyFill="1" applyBorder="1" applyAlignment="1">
      <alignment horizontal="center" vertical="center" wrapText="1"/>
    </xf>
    <xf numFmtId="0" fontId="4" fillId="4" borderId="3" xfId="3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7" fillId="0" borderId="0" xfId="0" applyFont="1"/>
    <xf numFmtId="0" fontId="8" fillId="3" borderId="0" xfId="0" applyFont="1" applyFill="1" applyAlignment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Alignment="1">
      <alignment vertical="top" wrapText="1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165" fontId="5" fillId="0" borderId="3" xfId="3" applyNumberForma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/>
    <xf numFmtId="0" fontId="7" fillId="0" borderId="3" xfId="0" applyFont="1" applyBorder="1" applyProtection="1">
      <protection locked="0"/>
    </xf>
    <xf numFmtId="0" fontId="7" fillId="0" borderId="3" xfId="0" applyFont="1" applyBorder="1" applyAlignment="1" applyProtection="1">
      <alignment horizontal="center"/>
      <protection locked="0"/>
    </xf>
    <xf numFmtId="10" fontId="7" fillId="0" borderId="3" xfId="0" applyNumberFormat="1" applyFont="1" applyBorder="1" applyAlignment="1" applyProtection="1">
      <alignment horizontal="center"/>
      <protection locked="0"/>
    </xf>
    <xf numFmtId="0" fontId="7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0" fillId="0" borderId="5" xfId="0" applyBorder="1"/>
    <xf numFmtId="0" fontId="0" fillId="0" borderId="18" xfId="0" applyBorder="1"/>
    <xf numFmtId="165" fontId="10" fillId="0" borderId="0" xfId="0" applyNumberFormat="1" applyFont="1" applyBorder="1" applyAlignment="1">
      <alignment horizontal="center" vertical="center"/>
    </xf>
    <xf numFmtId="0" fontId="10" fillId="0" borderId="0" xfId="4" applyNumberFormat="1" applyFont="1" applyBorder="1" applyAlignment="1">
      <alignment horizontal="center"/>
    </xf>
    <xf numFmtId="0" fontId="10" fillId="0" borderId="0" xfId="4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5" xfId="0" applyFont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left"/>
    </xf>
    <xf numFmtId="0" fontId="7" fillId="0" borderId="5" xfId="0" applyFont="1" applyBorder="1" applyAlignment="1" applyProtection="1">
      <alignment horizontal="left" vertical="top" wrapText="1"/>
    </xf>
    <xf numFmtId="165" fontId="8" fillId="0" borderId="15" xfId="0" applyNumberFormat="1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/>
    </xf>
    <xf numFmtId="164" fontId="7" fillId="0" borderId="15" xfId="0" applyNumberFormat="1" applyFont="1" applyBorder="1" applyAlignment="1" applyProtection="1">
      <alignment horizontal="center"/>
    </xf>
    <xf numFmtId="0" fontId="7" fillId="0" borderId="15" xfId="4" applyNumberFormat="1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left" vertical="top" wrapText="1"/>
    </xf>
    <xf numFmtId="0" fontId="7" fillId="0" borderId="15" xfId="0" applyFont="1" applyBorder="1" applyProtection="1">
      <protection hidden="1"/>
    </xf>
    <xf numFmtId="0" fontId="9" fillId="0" borderId="15" xfId="0" applyFont="1" applyBorder="1" applyAlignment="1" applyProtection="1">
      <alignment horizontal="left"/>
      <protection locked="0" hidden="1"/>
    </xf>
    <xf numFmtId="0" fontId="11" fillId="0" borderId="5" xfId="0" applyFont="1" applyBorder="1"/>
    <xf numFmtId="0" fontId="12" fillId="0" borderId="5" xfId="0" applyFont="1" applyBorder="1"/>
    <xf numFmtId="0" fontId="0" fillId="0" borderId="9" xfId="0" applyBorder="1"/>
    <xf numFmtId="0" fontId="11" fillId="0" borderId="9" xfId="0" applyFont="1" applyBorder="1"/>
    <xf numFmtId="0" fontId="1" fillId="2" borderId="1" xfId="0" applyFont="1" applyFill="1" applyBorder="1" applyAlignment="1">
      <alignment horizontal="center"/>
    </xf>
    <xf numFmtId="167" fontId="11" fillId="0" borderId="1" xfId="0" applyNumberFormat="1" applyFont="1" applyBorder="1" applyAlignment="1" applyProtection="1">
      <alignment horizontal="center"/>
      <protection locked="0"/>
    </xf>
    <xf numFmtId="0" fontId="0" fillId="0" borderId="7" xfId="0" applyBorder="1"/>
    <xf numFmtId="168" fontId="11" fillId="0" borderId="7" xfId="0" applyNumberFormat="1" applyFont="1" applyFill="1" applyBorder="1" applyAlignment="1">
      <alignment horizontal="center"/>
    </xf>
    <xf numFmtId="0" fontId="13" fillId="0" borderId="5" xfId="0" applyFont="1" applyBorder="1"/>
    <xf numFmtId="169" fontId="11" fillId="0" borderId="1" xfId="5" applyNumberFormat="1" applyFont="1" applyBorder="1" applyAlignment="1" applyProtection="1">
      <alignment horizontal="center"/>
      <protection locked="0"/>
    </xf>
    <xf numFmtId="170" fontId="11" fillId="0" borderId="7" xfId="0" applyNumberFormat="1" applyFont="1" applyFill="1" applyBorder="1" applyAlignment="1">
      <alignment horizontal="center"/>
    </xf>
    <xf numFmtId="171" fontId="11" fillId="0" borderId="5" xfId="0" applyNumberFormat="1" applyFont="1" applyFill="1" applyBorder="1" applyAlignment="1">
      <alignment horizontal="center"/>
    </xf>
    <xf numFmtId="0" fontId="14" fillId="0" borderId="5" xfId="0" applyFont="1" applyBorder="1"/>
    <xf numFmtId="2" fontId="7" fillId="0" borderId="3" xfId="4" applyNumberFormat="1" applyFont="1" applyBorder="1" applyAlignment="1">
      <alignment horizontal="center" shrinkToFit="1"/>
    </xf>
    <xf numFmtId="2" fontId="7" fillId="0" borderId="3" xfId="4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72" fontId="7" fillId="0" borderId="3" xfId="0" applyNumberFormat="1" applyFont="1" applyBorder="1" applyAlignment="1">
      <alignment horizontal="center"/>
    </xf>
    <xf numFmtId="0" fontId="7" fillId="0" borderId="5" xfId="0" applyFont="1" applyBorder="1" applyAlignment="1">
      <alignment vertical="top" wrapText="1"/>
    </xf>
    <xf numFmtId="0" fontId="23" fillId="0" borderId="5" xfId="0" applyFont="1" applyBorder="1" applyAlignment="1">
      <alignment horizontal="center" vertical="center" wrapText="1"/>
    </xf>
    <xf numFmtId="0" fontId="11" fillId="0" borderId="7" xfId="0" applyFont="1" applyBorder="1"/>
    <xf numFmtId="0" fontId="1" fillId="2" borderId="26" xfId="0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2" fontId="11" fillId="6" borderId="3" xfId="0" applyNumberFormat="1" applyFont="1" applyFill="1" applyBorder="1" applyAlignment="1" applyProtection="1">
      <alignment horizontal="center"/>
    </xf>
    <xf numFmtId="10" fontId="9" fillId="0" borderId="3" xfId="1" applyNumberFormat="1" applyFont="1" applyBorder="1" applyAlignment="1">
      <alignment horizontal="center"/>
    </xf>
    <xf numFmtId="0" fontId="0" fillId="0" borderId="15" xfId="0" applyBorder="1"/>
    <xf numFmtId="0" fontId="24" fillId="0" borderId="5" xfId="0" applyFont="1" applyBorder="1" applyAlignment="1">
      <alignment horizontal="right"/>
    </xf>
    <xf numFmtId="0" fontId="25" fillId="0" borderId="28" xfId="0" applyFont="1" applyBorder="1" applyAlignment="1" applyProtection="1">
      <alignment horizontal="left"/>
      <protection locked="0"/>
    </xf>
    <xf numFmtId="0" fontId="0" fillId="0" borderId="0" xfId="0" applyProtection="1"/>
    <xf numFmtId="0" fontId="7" fillId="0" borderId="0" xfId="0" applyFont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  <xf numFmtId="49" fontId="7" fillId="0" borderId="8" xfId="0" applyNumberFormat="1" applyFont="1" applyBorder="1" applyAlignment="1" applyProtection="1">
      <alignment horizontal="left"/>
      <protection locked="0"/>
    </xf>
    <xf numFmtId="49" fontId="7" fillId="0" borderId="20" xfId="0" applyNumberFormat="1" applyFont="1" applyBorder="1" applyAlignment="1" applyProtection="1">
      <alignment horizontal="left"/>
      <protection locked="0"/>
    </xf>
    <xf numFmtId="0" fontId="7" fillId="0" borderId="1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8" fillId="0" borderId="1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21" xfId="0" applyFont="1" applyBorder="1" applyAlignment="1">
      <alignment horizontal="left"/>
    </xf>
  </cellXfs>
  <cellStyles count="16">
    <cellStyle name="Calculation 2" xfId="6" xr:uid="{00000000-0005-0000-0000-000000000000}"/>
    <cellStyle name="Comma" xfId="4" builtinId="3"/>
    <cellStyle name="Currency" xfId="5" builtinId="4"/>
    <cellStyle name="Normal" xfId="0" builtinId="0"/>
    <cellStyle name="Normal 2" xfId="2" xr:uid="{00000000-0005-0000-0000-000004000000}"/>
    <cellStyle name="Normal 2 2" xfId="3" xr:uid="{00000000-0005-0000-0000-000005000000}"/>
    <cellStyle name="Normal 3" xfId="7" xr:uid="{00000000-0005-0000-0000-000006000000}"/>
    <cellStyle name="Normal 4" xfId="8" xr:uid="{00000000-0005-0000-0000-000007000000}"/>
    <cellStyle name="Normal 5" xfId="9" xr:uid="{00000000-0005-0000-0000-000008000000}"/>
    <cellStyle name="Normal 5 2" xfId="10" xr:uid="{00000000-0005-0000-0000-000009000000}"/>
    <cellStyle name="Normal 6" xfId="11" xr:uid="{00000000-0005-0000-0000-00000A000000}"/>
    <cellStyle name="Normal 7" xfId="12" xr:uid="{00000000-0005-0000-0000-00000B000000}"/>
    <cellStyle name="Normal 8" xfId="13" xr:uid="{00000000-0005-0000-0000-00000C000000}"/>
    <cellStyle name="Percent" xfId="1" builtinId="5"/>
    <cellStyle name="PSChar" xfId="14" xr:uid="{00000000-0005-0000-0000-00000E000000}"/>
    <cellStyle name="PSHeading" xfId="15" xr:uid="{00000000-0005-0000-0000-00000F000000}"/>
  </cellStyles>
  <dxfs count="31"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$B$11" noThreeD="1"/>
</file>

<file path=xl/ctrlProps/ctrlProp2.xml><?xml version="1.0" encoding="utf-8"?>
<formControlPr xmlns="http://schemas.microsoft.com/office/spreadsheetml/2009/9/main" objectType="Radio" noThreeD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182880</xdr:rowOff>
        </xdr:from>
        <xdr:to>
          <xdr:col>1</xdr:col>
          <xdr:colOff>1669774</xdr:colOff>
          <xdr:row>11</xdr:row>
          <xdr:rowOff>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Teaching Adjunct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182880</xdr:rowOff>
        </xdr:from>
        <xdr:to>
          <xdr:col>1</xdr:col>
          <xdr:colOff>1669774</xdr:colOff>
          <xdr:row>12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Teaching Dual Compensation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445273</xdr:colOff>
          <xdr:row>42</xdr:row>
          <xdr:rowOff>190831</xdr:rowOff>
        </xdr:from>
        <xdr:to>
          <xdr:col>5</xdr:col>
          <xdr:colOff>1025718</xdr:colOff>
          <xdr:row>45</xdr:row>
          <xdr:rowOff>15903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Print Form</a:t>
              </a:r>
            </a:p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(Ctrl + p)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429370</xdr:colOff>
          <xdr:row>37</xdr:row>
          <xdr:rowOff>127221</xdr:rowOff>
        </xdr:from>
        <xdr:to>
          <xdr:col>5</xdr:col>
          <xdr:colOff>1009816</xdr:colOff>
          <xdr:row>39</xdr:row>
          <xdr:rowOff>143123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Clear Form</a:t>
              </a:r>
            </a:p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(Ctrl + c)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111318</xdr:colOff>
          <xdr:row>9</xdr:row>
          <xdr:rowOff>182880</xdr:rowOff>
        </xdr:from>
        <xdr:to>
          <xdr:col>5</xdr:col>
          <xdr:colOff>962108</xdr:colOff>
          <xdr:row>10</xdr:row>
          <xdr:rowOff>190831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Original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111318</xdr:colOff>
          <xdr:row>11</xdr:row>
          <xdr:rowOff>7951</xdr:rowOff>
        </xdr:from>
        <xdr:to>
          <xdr:col>5</xdr:col>
          <xdr:colOff>962108</xdr:colOff>
          <xdr:row>12</xdr:row>
          <xdr:rowOff>15903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Revised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228600</xdr:colOff>
      <xdr:row>0</xdr:row>
      <xdr:rowOff>85725</xdr:rowOff>
    </xdr:from>
    <xdr:to>
      <xdr:col>1</xdr:col>
      <xdr:colOff>1457325</xdr:colOff>
      <xdr:row>2</xdr:row>
      <xdr:rowOff>29495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85725"/>
          <a:ext cx="1876425" cy="4676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21</xdr:row>
      <xdr:rowOff>0</xdr:rowOff>
    </xdr:from>
    <xdr:to>
      <xdr:col>2</xdr:col>
      <xdr:colOff>2047875</xdr:colOff>
      <xdr:row>24</xdr:row>
      <xdr:rowOff>0</xdr:rowOff>
    </xdr:to>
    <xdr:sp macro="" textlink="">
      <xdr:nvSpPr>
        <xdr:cNvPr id="3" name="CommandButton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14400" y="4524375"/>
          <a:ext cx="2057400" cy="600075"/>
        </a:xfrm>
        <a:prstGeom prst="rect">
          <a:avLst/>
        </a:prstGeom>
      </xdr:spPr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143123</xdr:colOff>
          <xdr:row>19</xdr:row>
          <xdr:rowOff>103367</xdr:rowOff>
        </xdr:from>
        <xdr:to>
          <xdr:col>2</xdr:col>
          <xdr:colOff>2051437</xdr:colOff>
          <xdr:row>22</xdr:row>
          <xdr:rowOff>63610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8000"/>
                  </a:solidFill>
                  <a:latin typeface="Calibri"/>
                  <a:cs typeface="Calibri"/>
                </a:rPr>
                <a:t>Clear Form</a:t>
              </a:r>
            </a:p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8000"/>
                  </a:solidFill>
                  <a:latin typeface="Calibri"/>
                  <a:cs typeface="Calibri"/>
                </a:rPr>
                <a:t>(Ctrl + z)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228600</xdr:colOff>
      <xdr:row>0</xdr:row>
      <xdr:rowOff>1</xdr:rowOff>
    </xdr:from>
    <xdr:to>
      <xdr:col>2</xdr:col>
      <xdr:colOff>1552575</xdr:colOff>
      <xdr:row>2</xdr:row>
      <xdr:rowOff>160175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"/>
          <a:ext cx="2247900" cy="560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S121"/>
  <sheetViews>
    <sheetView showGridLines="0" showRowColHeaders="0" tabSelected="1" zoomScaleNormal="100" zoomScaleSheetLayoutView="100" workbookViewId="0">
      <selection activeCell="F1" sqref="F1"/>
    </sheetView>
  </sheetViews>
  <sheetFormatPr defaultColWidth="0" defaultRowHeight="15.65" zeroHeight="1"/>
  <cols>
    <col min="1" max="1" width="9.6640625" customWidth="1"/>
    <col min="2" max="2" width="25.88671875" style="7" bestFit="1" customWidth="1"/>
    <col min="3" max="3" width="13.88671875" style="7" bestFit="1" customWidth="1"/>
    <col min="4" max="4" width="13.5546875" style="9" bestFit="1" customWidth="1"/>
    <col min="5" max="5" width="12.6640625" style="9" bestFit="1" customWidth="1"/>
    <col min="6" max="6" width="19.44140625" style="9" customWidth="1"/>
    <col min="7" max="7" width="9.6640625" style="9" customWidth="1"/>
    <col min="8" max="8" width="14.5546875" style="9" hidden="1" customWidth="1"/>
    <col min="9" max="9" width="9.109375" style="1" hidden="1" customWidth="1"/>
    <col min="10" max="10" width="11.5546875" style="1" hidden="1" customWidth="1"/>
    <col min="11" max="11" width="34.44140625" style="1" hidden="1" customWidth="1"/>
    <col min="12" max="12" width="15.33203125" style="21" hidden="1" customWidth="1"/>
    <col min="13" max="13" width="50.6640625" hidden="1" customWidth="1"/>
    <col min="14" max="16384" width="9.109375" hidden="1"/>
  </cols>
  <sheetData>
    <row r="1" spans="1:19" ht="26.95" thickBot="1">
      <c r="A1" s="28"/>
      <c r="B1" s="13"/>
      <c r="C1" s="13"/>
      <c r="D1" s="14"/>
      <c r="E1" s="71" t="s">
        <v>28</v>
      </c>
      <c r="F1" s="72"/>
      <c r="G1" s="14"/>
      <c r="H1" s="70"/>
      <c r="I1" s="25"/>
      <c r="J1" s="13"/>
      <c r="K1" s="14"/>
      <c r="L1" s="14"/>
      <c r="M1" s="33"/>
      <c r="N1" s="14"/>
      <c r="O1" s="9"/>
      <c r="P1" s="5" t="s">
        <v>11</v>
      </c>
      <c r="Q1" s="5" t="s">
        <v>10</v>
      </c>
      <c r="R1" s="4" t="s">
        <v>3</v>
      </c>
      <c r="S1" s="30" t="s">
        <v>3</v>
      </c>
    </row>
    <row r="2" spans="1:19" ht="15.05" customHeight="1">
      <c r="A2" s="28"/>
      <c r="B2" s="28"/>
      <c r="C2" s="28"/>
      <c r="D2" s="28"/>
      <c r="E2" s="28"/>
      <c r="F2" s="52"/>
      <c r="G2" s="28"/>
      <c r="H2" s="8"/>
      <c r="I2" s="16">
        <v>0</v>
      </c>
      <c r="J2" s="3">
        <f>0.02999999</f>
        <v>2.9999990000000001E-2</v>
      </c>
      <c r="K2" s="2" t="s">
        <v>21</v>
      </c>
      <c r="L2" s="31">
        <f t="shared" ref="L2:L11" si="0">(C23*D23*E23)*3</f>
        <v>0</v>
      </c>
    </row>
    <row r="3" spans="1:19" ht="15.05" customHeight="1">
      <c r="A3" s="28"/>
      <c r="B3" s="75" t="s">
        <v>14</v>
      </c>
      <c r="C3" s="76"/>
      <c r="D3" s="76"/>
      <c r="E3" s="76"/>
      <c r="F3" s="77"/>
      <c r="G3" s="15"/>
      <c r="I3" s="16">
        <v>0.03</v>
      </c>
      <c r="J3" s="3">
        <f t="shared" ref="J3:J34" si="1">I3+0.00999999</f>
        <v>3.9999989999999999E-2</v>
      </c>
      <c r="K3" s="2">
        <v>1.2</v>
      </c>
      <c r="L3" s="31">
        <f t="shared" si="0"/>
        <v>0</v>
      </c>
    </row>
    <row r="4" spans="1:19">
      <c r="A4" s="28"/>
      <c r="B4" s="78"/>
      <c r="C4" s="76"/>
      <c r="D4" s="76"/>
      <c r="E4" s="76"/>
      <c r="F4" s="77"/>
      <c r="G4" s="15"/>
      <c r="I4" s="16">
        <v>0.04</v>
      </c>
      <c r="J4" s="3">
        <f t="shared" si="1"/>
        <v>4.9999990000000001E-2</v>
      </c>
      <c r="K4" s="2">
        <v>1.6</v>
      </c>
      <c r="L4" s="31">
        <f t="shared" si="0"/>
        <v>0</v>
      </c>
    </row>
    <row r="5" spans="1:19">
      <c r="A5" s="28"/>
      <c r="B5" s="78"/>
      <c r="C5" s="76"/>
      <c r="D5" s="76"/>
      <c r="E5" s="76"/>
      <c r="F5" s="77"/>
      <c r="G5" s="15"/>
      <c r="I5" s="16">
        <v>0.05</v>
      </c>
      <c r="J5" s="3">
        <f t="shared" si="1"/>
        <v>5.9999990000000003E-2</v>
      </c>
      <c r="K5" s="2">
        <v>2</v>
      </c>
      <c r="L5" s="31">
        <f t="shared" si="0"/>
        <v>0</v>
      </c>
    </row>
    <row r="6" spans="1:19">
      <c r="A6" s="28"/>
      <c r="B6" s="25"/>
      <c r="C6" s="13"/>
      <c r="D6" s="14"/>
      <c r="E6" s="14"/>
      <c r="F6" s="33"/>
      <c r="G6" s="34"/>
      <c r="I6" s="16">
        <v>0.06</v>
      </c>
      <c r="J6" s="3">
        <f t="shared" si="1"/>
        <v>6.9999989999999998E-2</v>
      </c>
      <c r="K6" s="2">
        <v>2.4</v>
      </c>
      <c r="L6" s="31">
        <f t="shared" si="0"/>
        <v>0</v>
      </c>
      <c r="M6" s="6"/>
    </row>
    <row r="7" spans="1:19">
      <c r="A7" s="28"/>
      <c r="B7" s="79" t="s">
        <v>17</v>
      </c>
      <c r="C7" s="80"/>
      <c r="D7" s="80"/>
      <c r="E7" s="80"/>
      <c r="F7" s="81"/>
      <c r="G7" s="35"/>
      <c r="I7" s="16">
        <v>7.0000000000000007E-2</v>
      </c>
      <c r="J7" s="3">
        <f t="shared" si="1"/>
        <v>7.9999990000000007E-2</v>
      </c>
      <c r="K7" s="2">
        <v>2.8</v>
      </c>
      <c r="L7" s="31">
        <f t="shared" si="0"/>
        <v>0</v>
      </c>
    </row>
    <row r="8" spans="1:19">
      <c r="A8" s="28"/>
      <c r="B8" s="82"/>
      <c r="C8" s="80"/>
      <c r="D8" s="80"/>
      <c r="E8" s="80"/>
      <c r="F8" s="81"/>
      <c r="G8" s="35"/>
      <c r="I8" s="16">
        <v>0.08</v>
      </c>
      <c r="J8" s="3">
        <f t="shared" si="1"/>
        <v>8.9999990000000002E-2</v>
      </c>
      <c r="K8" s="2">
        <v>3.2</v>
      </c>
      <c r="L8" s="31">
        <f t="shared" si="0"/>
        <v>0</v>
      </c>
    </row>
    <row r="9" spans="1:19">
      <c r="A9" s="28"/>
      <c r="B9" s="25"/>
      <c r="C9" s="13"/>
      <c r="D9" s="14"/>
      <c r="E9" s="14"/>
      <c r="F9" s="33"/>
      <c r="G9" s="34"/>
      <c r="I9" s="16">
        <v>0.09</v>
      </c>
      <c r="J9" s="3">
        <f t="shared" si="1"/>
        <v>9.9999989999999997E-2</v>
      </c>
      <c r="K9" s="2">
        <v>3.6</v>
      </c>
      <c r="L9" s="31">
        <f t="shared" si="0"/>
        <v>0</v>
      </c>
    </row>
    <row r="10" spans="1:19">
      <c r="A10" s="28"/>
      <c r="B10" s="87" t="s">
        <v>15</v>
      </c>
      <c r="C10" s="88"/>
      <c r="D10" s="88"/>
      <c r="E10" s="88"/>
      <c r="F10" s="89"/>
      <c r="G10" s="36"/>
      <c r="I10" s="16">
        <v>0.1</v>
      </c>
      <c r="J10" s="3">
        <f t="shared" si="1"/>
        <v>0.10999999000000001</v>
      </c>
      <c r="K10" s="2">
        <v>4</v>
      </c>
      <c r="L10" s="31">
        <f t="shared" si="0"/>
        <v>0</v>
      </c>
    </row>
    <row r="11" spans="1:19">
      <c r="A11" s="28"/>
      <c r="B11" s="45">
        <v>1</v>
      </c>
      <c r="C11" s="13"/>
      <c r="D11" s="14"/>
      <c r="E11" s="14"/>
      <c r="F11" s="33"/>
      <c r="G11" s="34"/>
      <c r="I11" s="16">
        <v>0.11</v>
      </c>
      <c r="J11" s="3">
        <f t="shared" si="1"/>
        <v>0.11999999</v>
      </c>
      <c r="K11" s="2">
        <v>4.4000000000000004</v>
      </c>
      <c r="L11" s="31">
        <f t="shared" si="0"/>
        <v>0</v>
      </c>
    </row>
    <row r="12" spans="1:19">
      <c r="A12" s="28"/>
      <c r="B12" s="44"/>
      <c r="C12" s="13"/>
      <c r="D12" s="14"/>
      <c r="E12" s="14"/>
      <c r="F12" s="33"/>
      <c r="G12" s="34"/>
      <c r="I12" s="16">
        <v>0.12</v>
      </c>
      <c r="J12" s="3">
        <f t="shared" si="1"/>
        <v>0.12999999000000001</v>
      </c>
      <c r="K12" s="2">
        <v>4.8</v>
      </c>
      <c r="L12" s="32">
        <f>L13*40</f>
        <v>0</v>
      </c>
    </row>
    <row r="13" spans="1:19" ht="15.85" customHeight="1">
      <c r="A13" s="28"/>
      <c r="B13" s="25"/>
      <c r="C13" s="13"/>
      <c r="D13" s="14"/>
      <c r="E13" s="14"/>
      <c r="F13" s="33"/>
      <c r="G13" s="34"/>
      <c r="I13" s="16">
        <v>0.13</v>
      </c>
      <c r="J13" s="3">
        <f t="shared" si="1"/>
        <v>0.13999999000000002</v>
      </c>
      <c r="K13" s="2">
        <v>5.2</v>
      </c>
      <c r="L13" s="31">
        <f>SUM(L2:L11)/40</f>
        <v>0</v>
      </c>
    </row>
    <row r="14" spans="1:19">
      <c r="A14" s="28"/>
      <c r="B14" s="99" t="str">
        <f>IF(B11=1,B120,E120)</f>
        <v>This calculator needs to be used to calculate the FTE for teaching adjuncts (9001A-9005A). Only individuals who are the Instructor of Record can be placed in teaching adjunct job codes</v>
      </c>
      <c r="C14" s="99"/>
      <c r="D14" s="99"/>
      <c r="E14" s="99"/>
      <c r="F14" s="99"/>
      <c r="G14" s="37"/>
      <c r="I14" s="16">
        <v>0.14000000000000001</v>
      </c>
      <c r="J14" s="3">
        <f t="shared" si="1"/>
        <v>0.14999999000000003</v>
      </c>
      <c r="K14" s="2">
        <v>5.6</v>
      </c>
      <c r="L14" s="61">
        <f>ROUND(L13,2)</f>
        <v>0</v>
      </c>
    </row>
    <row r="15" spans="1:19">
      <c r="A15" s="28"/>
      <c r="B15" s="100"/>
      <c r="C15" s="100"/>
      <c r="D15" s="100"/>
      <c r="E15" s="100"/>
      <c r="F15" s="100"/>
      <c r="G15" s="37"/>
      <c r="I15" s="16">
        <v>0.15</v>
      </c>
      <c r="J15" s="3">
        <f t="shared" si="1"/>
        <v>0.15999998999999998</v>
      </c>
      <c r="K15" s="2">
        <v>6</v>
      </c>
    </row>
    <row r="16" spans="1:19">
      <c r="A16" s="28"/>
      <c r="B16" s="100"/>
      <c r="C16" s="100"/>
      <c r="D16" s="100"/>
      <c r="E16" s="100"/>
      <c r="F16" s="100"/>
      <c r="G16" s="37"/>
      <c r="I16" s="16">
        <v>0.16</v>
      </c>
      <c r="J16" s="3">
        <f t="shared" si="1"/>
        <v>0.16999998999999999</v>
      </c>
      <c r="K16" s="2">
        <v>6.4</v>
      </c>
    </row>
    <row r="17" spans="1:11">
      <c r="A17" s="28"/>
      <c r="B17" s="100"/>
      <c r="C17" s="100"/>
      <c r="D17" s="100"/>
      <c r="E17" s="100"/>
      <c r="F17" s="100"/>
      <c r="G17" s="37"/>
      <c r="I17" s="16">
        <v>0.17</v>
      </c>
      <c r="J17" s="3">
        <f t="shared" si="1"/>
        <v>0.17999999</v>
      </c>
      <c r="K17" s="2">
        <v>6.8</v>
      </c>
    </row>
    <row r="18" spans="1:11">
      <c r="A18" s="28"/>
      <c r="B18" s="101"/>
      <c r="C18" s="101"/>
      <c r="D18" s="101"/>
      <c r="E18" s="101"/>
      <c r="F18" s="101"/>
      <c r="G18" s="37"/>
      <c r="I18" s="16">
        <v>0.18</v>
      </c>
      <c r="J18" s="3">
        <f t="shared" si="1"/>
        <v>0.18999999000000001</v>
      </c>
      <c r="K18" s="2">
        <v>7.2</v>
      </c>
    </row>
    <row r="19" spans="1:11">
      <c r="A19" s="28"/>
      <c r="B19" s="26" t="s">
        <v>12</v>
      </c>
      <c r="C19" s="83"/>
      <c r="D19" s="83"/>
      <c r="E19" s="83"/>
      <c r="F19" s="84"/>
      <c r="G19" s="36"/>
      <c r="I19" s="16">
        <v>0.19</v>
      </c>
      <c r="J19" s="3">
        <f t="shared" si="1"/>
        <v>0.19999999000000002</v>
      </c>
      <c r="K19" s="2">
        <v>7.6</v>
      </c>
    </row>
    <row r="20" spans="1:11">
      <c r="A20" s="28"/>
      <c r="B20" s="27" t="s">
        <v>13</v>
      </c>
      <c r="C20" s="85"/>
      <c r="D20" s="85"/>
      <c r="E20" s="85"/>
      <c r="F20" s="86"/>
      <c r="G20" s="36"/>
      <c r="I20" s="16">
        <v>0.2</v>
      </c>
      <c r="J20" s="3">
        <f t="shared" si="1"/>
        <v>0.20999999000000003</v>
      </c>
      <c r="K20" s="2">
        <v>8.0000000000000107</v>
      </c>
    </row>
    <row r="21" spans="1:11">
      <c r="A21" s="28"/>
      <c r="B21" s="102"/>
      <c r="C21" s="103"/>
      <c r="D21" s="103"/>
      <c r="E21" s="103"/>
      <c r="F21" s="104"/>
      <c r="G21" s="34"/>
      <c r="I21" s="16">
        <v>0.21</v>
      </c>
      <c r="J21" s="3">
        <f t="shared" si="1"/>
        <v>0.21999998999999998</v>
      </c>
      <c r="K21" s="2">
        <v>8.4</v>
      </c>
    </row>
    <row r="22" spans="1:11">
      <c r="A22" s="29"/>
      <c r="B22" s="17" t="s">
        <v>4</v>
      </c>
      <c r="C22" s="17" t="s">
        <v>9</v>
      </c>
      <c r="D22" s="17" t="s">
        <v>27</v>
      </c>
      <c r="E22" s="17" t="s">
        <v>8</v>
      </c>
      <c r="F22" s="18" t="s">
        <v>3</v>
      </c>
      <c r="G22" s="38"/>
      <c r="I22" s="16">
        <v>0.22</v>
      </c>
      <c r="J22" s="3">
        <f t="shared" si="1"/>
        <v>0.22999998999999999</v>
      </c>
      <c r="K22" s="2">
        <v>8.8000000000000007</v>
      </c>
    </row>
    <row r="23" spans="1:11">
      <c r="A23" s="29"/>
      <c r="B23" s="22"/>
      <c r="C23" s="23"/>
      <c r="D23" s="23"/>
      <c r="E23" s="24">
        <v>1</v>
      </c>
      <c r="F23" s="10" t="str">
        <f t="shared" ref="F23:F33" si="2">IF(L2&gt;0,L2,"")</f>
        <v/>
      </c>
      <c r="G23" s="39"/>
      <c r="I23" s="16">
        <v>0.23</v>
      </c>
      <c r="J23" s="3">
        <f t="shared" si="1"/>
        <v>0.23999999</v>
      </c>
      <c r="K23" s="2">
        <v>9.1999999999999993</v>
      </c>
    </row>
    <row r="24" spans="1:11">
      <c r="A24" s="29"/>
      <c r="B24" s="22"/>
      <c r="C24" s="23"/>
      <c r="D24" s="23"/>
      <c r="E24" s="24">
        <v>1</v>
      </c>
      <c r="F24" s="10" t="str">
        <f t="shared" si="2"/>
        <v/>
      </c>
      <c r="G24" s="39"/>
      <c r="I24" s="16">
        <v>0.24</v>
      </c>
      <c r="J24" s="3">
        <f t="shared" si="1"/>
        <v>0.24999999000000001</v>
      </c>
      <c r="K24" s="2">
        <v>9.6</v>
      </c>
    </row>
    <row r="25" spans="1:11">
      <c r="A25" s="29"/>
      <c r="B25" s="22"/>
      <c r="C25" s="23"/>
      <c r="D25" s="23"/>
      <c r="E25" s="24">
        <v>1</v>
      </c>
      <c r="F25" s="10" t="str">
        <f t="shared" si="2"/>
        <v/>
      </c>
      <c r="G25" s="39"/>
      <c r="I25" s="16">
        <v>0.25</v>
      </c>
      <c r="J25" s="3">
        <f t="shared" si="1"/>
        <v>0.25999999000000001</v>
      </c>
      <c r="K25" s="2">
        <v>10</v>
      </c>
    </row>
    <row r="26" spans="1:11">
      <c r="A26" s="29"/>
      <c r="B26" s="22"/>
      <c r="C26" s="23"/>
      <c r="D26" s="23"/>
      <c r="E26" s="24">
        <v>1</v>
      </c>
      <c r="F26" s="10" t="str">
        <f t="shared" si="2"/>
        <v/>
      </c>
      <c r="G26" s="39"/>
      <c r="I26" s="16">
        <v>0.26</v>
      </c>
      <c r="J26" s="3">
        <f t="shared" si="1"/>
        <v>0.26999999000000002</v>
      </c>
      <c r="K26" s="2">
        <v>10.4</v>
      </c>
    </row>
    <row r="27" spans="1:11">
      <c r="A27" s="29"/>
      <c r="B27" s="22"/>
      <c r="C27" s="23"/>
      <c r="D27" s="23"/>
      <c r="E27" s="24">
        <v>1</v>
      </c>
      <c r="F27" s="10" t="str">
        <f t="shared" si="2"/>
        <v/>
      </c>
      <c r="G27" s="39"/>
      <c r="I27" s="16">
        <v>0.27</v>
      </c>
      <c r="J27" s="3">
        <f t="shared" si="1"/>
        <v>0.27999999000000003</v>
      </c>
      <c r="K27" s="2">
        <v>10.8</v>
      </c>
    </row>
    <row r="28" spans="1:11">
      <c r="A28" s="29"/>
      <c r="B28" s="22"/>
      <c r="C28" s="23"/>
      <c r="D28" s="23"/>
      <c r="E28" s="24">
        <v>1</v>
      </c>
      <c r="F28" s="10" t="str">
        <f t="shared" si="2"/>
        <v/>
      </c>
      <c r="G28" s="39"/>
      <c r="I28" s="16">
        <v>0.28000000000000003</v>
      </c>
      <c r="J28" s="3">
        <f t="shared" si="1"/>
        <v>0.28999999000000004</v>
      </c>
      <c r="K28" s="2">
        <v>11.2</v>
      </c>
    </row>
    <row r="29" spans="1:11">
      <c r="A29" s="29"/>
      <c r="B29" s="22"/>
      <c r="C29" s="23"/>
      <c r="D29" s="23"/>
      <c r="E29" s="24">
        <v>1</v>
      </c>
      <c r="F29" s="10" t="str">
        <f t="shared" si="2"/>
        <v/>
      </c>
      <c r="G29" s="39"/>
      <c r="I29" s="16">
        <v>0.28999999999999998</v>
      </c>
      <c r="J29" s="3">
        <f t="shared" si="1"/>
        <v>0.29999998999999999</v>
      </c>
      <c r="K29" s="2">
        <v>11.6</v>
      </c>
    </row>
    <row r="30" spans="1:11">
      <c r="A30" s="29"/>
      <c r="B30" s="22"/>
      <c r="C30" s="23"/>
      <c r="D30" s="23"/>
      <c r="E30" s="24">
        <v>1</v>
      </c>
      <c r="F30" s="10" t="str">
        <f t="shared" si="2"/>
        <v/>
      </c>
      <c r="G30" s="39"/>
      <c r="I30" s="16">
        <v>0.3</v>
      </c>
      <c r="J30" s="3">
        <f t="shared" si="1"/>
        <v>0.30999999</v>
      </c>
      <c r="K30" s="2">
        <v>12</v>
      </c>
    </row>
    <row r="31" spans="1:11">
      <c r="A31" s="29"/>
      <c r="B31" s="22"/>
      <c r="C31" s="23"/>
      <c r="D31" s="23"/>
      <c r="E31" s="24">
        <v>1</v>
      </c>
      <c r="F31" s="10" t="str">
        <f t="shared" si="2"/>
        <v/>
      </c>
      <c r="G31" s="39"/>
      <c r="I31" s="16">
        <v>0.31</v>
      </c>
      <c r="J31" s="3">
        <f t="shared" si="1"/>
        <v>0.31999999000000001</v>
      </c>
      <c r="K31" s="2">
        <v>12.4</v>
      </c>
    </row>
    <row r="32" spans="1:11">
      <c r="A32" s="29"/>
      <c r="B32" s="22"/>
      <c r="C32" s="23"/>
      <c r="D32" s="23"/>
      <c r="E32" s="24">
        <v>1</v>
      </c>
      <c r="F32" s="10" t="str">
        <f t="shared" si="2"/>
        <v/>
      </c>
      <c r="G32" s="39"/>
      <c r="I32" s="16">
        <v>0.32</v>
      </c>
      <c r="J32" s="3">
        <f t="shared" si="1"/>
        <v>0.32999999000000002</v>
      </c>
      <c r="K32" s="2">
        <v>12.8</v>
      </c>
    </row>
    <row r="33" spans="1:11">
      <c r="A33" s="29"/>
      <c r="B33" s="19" t="s">
        <v>7</v>
      </c>
      <c r="C33" s="10">
        <f>SUM(C23:C32)</f>
        <v>0</v>
      </c>
      <c r="D33" s="10">
        <f>SUM(D23:D32)</f>
        <v>0</v>
      </c>
      <c r="E33" s="69">
        <f>SUM(E23:E32)</f>
        <v>10</v>
      </c>
      <c r="F33" s="11" t="str">
        <f t="shared" si="2"/>
        <v/>
      </c>
      <c r="G33" s="40"/>
      <c r="I33" s="16">
        <v>0.33</v>
      </c>
      <c r="J33" s="3">
        <f t="shared" si="1"/>
        <v>0.33999999000000003</v>
      </c>
      <c r="K33" s="2">
        <v>13.2</v>
      </c>
    </row>
    <row r="34" spans="1:11">
      <c r="A34" s="29"/>
      <c r="B34" s="93" t="s">
        <v>6</v>
      </c>
      <c r="C34" s="94"/>
      <c r="D34" s="94"/>
      <c r="E34" s="95"/>
      <c r="F34" s="62" t="str">
        <f>IF(ISERROR(F33/40),"",F33/40)</f>
        <v/>
      </c>
      <c r="G34" s="41"/>
      <c r="I34" s="16">
        <v>0.34</v>
      </c>
      <c r="J34" s="3">
        <f t="shared" si="1"/>
        <v>0.34999999000000004</v>
      </c>
      <c r="K34" s="2">
        <v>13.6</v>
      </c>
    </row>
    <row r="35" spans="1:11">
      <c r="A35" s="29"/>
      <c r="B35" s="96" t="s">
        <v>16</v>
      </c>
      <c r="C35" s="97"/>
      <c r="D35" s="97"/>
      <c r="E35" s="98"/>
      <c r="F35" s="60" t="str">
        <f>IF(F34&lt;=1,L14,IF(F34="","",1))</f>
        <v/>
      </c>
      <c r="G35" s="42"/>
      <c r="I35" s="16">
        <v>0.35</v>
      </c>
      <c r="J35" s="3">
        <f t="shared" ref="J35:J66" si="3">I35+0.00999999</f>
        <v>0.35999998999999999</v>
      </c>
      <c r="K35" s="2">
        <v>14</v>
      </c>
    </row>
    <row r="36" spans="1:11">
      <c r="A36" s="29"/>
      <c r="B36" s="96" t="s">
        <v>5</v>
      </c>
      <c r="C36" s="97"/>
      <c r="D36" s="97"/>
      <c r="E36" s="98"/>
      <c r="F36" s="59" t="str">
        <f>IF(ISERROR(VLOOKUP($F$35,$I$2:$K$100,3,TRUE)),"",(VLOOKUP($F$35,$I$2:$K$100,3,TRUE)))</f>
        <v/>
      </c>
      <c r="G36" s="42"/>
      <c r="I36" s="16">
        <v>0.36</v>
      </c>
      <c r="J36" s="3">
        <f t="shared" si="3"/>
        <v>0.36999999</v>
      </c>
      <c r="K36" s="2">
        <v>14.4</v>
      </c>
    </row>
    <row r="37" spans="1:11" ht="15.85" customHeight="1">
      <c r="A37" s="28"/>
      <c r="B37" s="105"/>
      <c r="C37" s="106"/>
      <c r="D37" s="106"/>
      <c r="E37" s="106"/>
      <c r="F37" s="107"/>
      <c r="G37" s="34"/>
      <c r="I37" s="16">
        <v>0.37</v>
      </c>
      <c r="J37" s="3">
        <f t="shared" si="3"/>
        <v>0.37999999000000001</v>
      </c>
      <c r="K37" s="2">
        <v>14.8</v>
      </c>
    </row>
    <row r="38" spans="1:11">
      <c r="A38" s="28"/>
      <c r="B38" s="90" t="str">
        <f>IF(B11=1,B121,E121)</f>
        <v xml:space="preserve">• Teaching adjunct job codes are:
          o 9001A-Adjunct Professor
          o 9002A-Adjunct Associate Professor
          o 9003A-Adjunct Assistant Professor
          o 9004A-Adjunct Instructor
          o 9005A-Adjunct Lecturer
• One credit hour is equivalent to 3 standard hours. 
• Teaching Adjunct’s FTE is based on:
          o Credit hours
          o Number of sessions per course
          o Load factor
</v>
      </c>
      <c r="C38" s="91"/>
      <c r="D38" s="91"/>
      <c r="E38" s="91"/>
      <c r="F38" s="92"/>
      <c r="G38" s="43"/>
      <c r="I38" s="16">
        <v>0.38</v>
      </c>
      <c r="J38" s="3">
        <f t="shared" si="3"/>
        <v>0.38999999000000002</v>
      </c>
      <c r="K38" s="2">
        <v>15.2</v>
      </c>
    </row>
    <row r="39" spans="1:11">
      <c r="A39" s="28"/>
      <c r="B39" s="90"/>
      <c r="C39" s="91"/>
      <c r="D39" s="91"/>
      <c r="E39" s="91"/>
      <c r="F39" s="92"/>
      <c r="G39" s="43"/>
      <c r="I39" s="16">
        <v>0.39</v>
      </c>
      <c r="J39" s="3">
        <f t="shared" si="3"/>
        <v>0.39999999000000003</v>
      </c>
      <c r="K39" s="2">
        <v>15.6</v>
      </c>
    </row>
    <row r="40" spans="1:11">
      <c r="A40" s="28"/>
      <c r="B40" s="90"/>
      <c r="C40" s="91"/>
      <c r="D40" s="91"/>
      <c r="E40" s="91"/>
      <c r="F40" s="92"/>
      <c r="G40" s="43"/>
      <c r="I40" s="16">
        <v>0.4</v>
      </c>
      <c r="J40" s="3">
        <f t="shared" si="3"/>
        <v>0.40999999000000004</v>
      </c>
      <c r="K40" s="2">
        <v>16</v>
      </c>
    </row>
    <row r="41" spans="1:11">
      <c r="A41" s="28"/>
      <c r="B41" s="90"/>
      <c r="C41" s="91"/>
      <c r="D41" s="91"/>
      <c r="E41" s="91"/>
      <c r="F41" s="92"/>
      <c r="G41" s="43"/>
      <c r="I41" s="16">
        <v>0.41</v>
      </c>
      <c r="J41" s="3">
        <f t="shared" si="3"/>
        <v>0.41999998999999999</v>
      </c>
      <c r="K41" s="2">
        <v>16.399999999999999</v>
      </c>
    </row>
    <row r="42" spans="1:11">
      <c r="A42" s="28"/>
      <c r="B42" s="90"/>
      <c r="C42" s="91"/>
      <c r="D42" s="91"/>
      <c r="E42" s="91"/>
      <c r="F42" s="92"/>
      <c r="G42" s="43"/>
      <c r="I42" s="16">
        <v>0.42</v>
      </c>
      <c r="J42" s="3">
        <f t="shared" si="3"/>
        <v>0.42999999</v>
      </c>
      <c r="K42" s="2">
        <v>16.8</v>
      </c>
    </row>
    <row r="43" spans="1:11">
      <c r="A43" s="28"/>
      <c r="B43" s="90"/>
      <c r="C43" s="91"/>
      <c r="D43" s="91"/>
      <c r="E43" s="91"/>
      <c r="F43" s="92"/>
      <c r="G43" s="43"/>
      <c r="I43" s="16">
        <v>0.43</v>
      </c>
      <c r="J43" s="3">
        <f t="shared" si="3"/>
        <v>0.43999999000000001</v>
      </c>
      <c r="K43" s="2">
        <v>17.2</v>
      </c>
    </row>
    <row r="44" spans="1:11">
      <c r="A44" s="28"/>
      <c r="B44" s="90"/>
      <c r="C44" s="91"/>
      <c r="D44" s="91"/>
      <c r="E44" s="91"/>
      <c r="F44" s="92"/>
      <c r="G44" s="43"/>
      <c r="I44" s="16">
        <v>0.44</v>
      </c>
      <c r="J44" s="3">
        <f t="shared" si="3"/>
        <v>0.44999999000000002</v>
      </c>
      <c r="K44" s="2">
        <v>17.600000000000001</v>
      </c>
    </row>
    <row r="45" spans="1:11">
      <c r="A45" s="28"/>
      <c r="B45" s="90"/>
      <c r="C45" s="91"/>
      <c r="D45" s="91"/>
      <c r="E45" s="91"/>
      <c r="F45" s="92"/>
      <c r="G45" s="43"/>
      <c r="I45" s="16">
        <v>0.45</v>
      </c>
      <c r="J45" s="3">
        <f t="shared" si="3"/>
        <v>0.45999999000000003</v>
      </c>
      <c r="K45" s="2">
        <v>18</v>
      </c>
    </row>
    <row r="46" spans="1:11">
      <c r="A46" s="28"/>
      <c r="B46" s="90"/>
      <c r="C46" s="91"/>
      <c r="D46" s="91"/>
      <c r="E46" s="91"/>
      <c r="F46" s="92"/>
      <c r="G46" s="43"/>
      <c r="I46" s="16">
        <v>0.46</v>
      </c>
      <c r="J46" s="3">
        <f t="shared" si="3"/>
        <v>0.46999999000000003</v>
      </c>
      <c r="K46" s="2">
        <v>18.399999999999999</v>
      </c>
    </row>
    <row r="47" spans="1:11">
      <c r="A47" s="28"/>
      <c r="B47" s="90"/>
      <c r="C47" s="91"/>
      <c r="D47" s="91"/>
      <c r="E47" s="91"/>
      <c r="F47" s="92"/>
      <c r="G47" s="43"/>
      <c r="I47" s="16">
        <v>0.47</v>
      </c>
      <c r="J47" s="3">
        <f t="shared" si="3"/>
        <v>0.47999998999999999</v>
      </c>
      <c r="K47" s="2">
        <v>18.8</v>
      </c>
    </row>
    <row r="48" spans="1:11">
      <c r="A48" s="28"/>
      <c r="B48" s="90"/>
      <c r="C48" s="91"/>
      <c r="D48" s="91"/>
      <c r="E48" s="91"/>
      <c r="F48" s="92"/>
      <c r="G48" s="43"/>
      <c r="I48" s="16">
        <v>0.48</v>
      </c>
      <c r="J48" s="3">
        <f t="shared" si="3"/>
        <v>0.48999999</v>
      </c>
      <c r="K48" s="2">
        <v>19.2</v>
      </c>
    </row>
    <row r="49" spans="1:11">
      <c r="A49" s="28"/>
      <c r="B49" s="90"/>
      <c r="C49" s="91"/>
      <c r="D49" s="91"/>
      <c r="E49" s="91"/>
      <c r="F49" s="92"/>
      <c r="G49" s="43"/>
      <c r="I49" s="16">
        <v>0.49</v>
      </c>
      <c r="J49" s="3">
        <f t="shared" si="3"/>
        <v>0.49999999000000001</v>
      </c>
      <c r="K49" s="2">
        <v>19.600000000000001</v>
      </c>
    </row>
    <row r="50" spans="1:11">
      <c r="A50" s="28"/>
      <c r="B50" s="63"/>
      <c r="C50" s="63"/>
      <c r="D50" s="63"/>
      <c r="E50" s="63"/>
      <c r="F50" s="64" t="s">
        <v>29</v>
      </c>
      <c r="G50" s="63"/>
      <c r="I50" s="16">
        <v>0.5</v>
      </c>
      <c r="J50" s="3">
        <f t="shared" si="3"/>
        <v>0.50999998999999996</v>
      </c>
      <c r="K50" s="2">
        <v>20</v>
      </c>
    </row>
    <row r="51" spans="1:11" hidden="1">
      <c r="B51" s="12"/>
      <c r="C51" s="12"/>
      <c r="D51" s="12"/>
      <c r="E51" s="12"/>
      <c r="F51" s="12"/>
      <c r="G51" s="12"/>
      <c r="I51" s="16">
        <v>0.51</v>
      </c>
      <c r="J51" s="3">
        <f t="shared" si="3"/>
        <v>0.51999998999999997</v>
      </c>
      <c r="K51" s="2">
        <v>20.399999999999999</v>
      </c>
    </row>
    <row r="52" spans="1:11" hidden="1">
      <c r="B52" s="12"/>
      <c r="C52" s="12"/>
      <c r="D52" s="12"/>
      <c r="E52" s="12"/>
      <c r="F52" s="12"/>
      <c r="G52" s="12"/>
      <c r="I52" s="16">
        <v>0.52</v>
      </c>
      <c r="J52" s="3">
        <f t="shared" si="3"/>
        <v>0.52999998999999998</v>
      </c>
      <c r="K52" s="2">
        <v>20.8</v>
      </c>
    </row>
    <row r="53" spans="1:11" hidden="1">
      <c r="B53" s="12"/>
      <c r="C53" s="12"/>
      <c r="D53" s="12"/>
      <c r="E53" s="12"/>
      <c r="F53" s="12"/>
      <c r="G53" s="12"/>
      <c r="I53" s="16">
        <v>0.53</v>
      </c>
      <c r="J53" s="3">
        <f t="shared" si="3"/>
        <v>0.53999998999999999</v>
      </c>
      <c r="K53" s="2">
        <v>21.2</v>
      </c>
    </row>
    <row r="54" spans="1:11" hidden="1">
      <c r="I54" s="16">
        <v>0.54</v>
      </c>
      <c r="J54" s="3">
        <f t="shared" si="3"/>
        <v>0.54999998999999999</v>
      </c>
      <c r="K54" s="2">
        <v>21.6</v>
      </c>
    </row>
    <row r="55" spans="1:11" hidden="1">
      <c r="I55" s="16">
        <v>0.55000000000000004</v>
      </c>
      <c r="J55" s="3">
        <f t="shared" si="3"/>
        <v>0.55999999</v>
      </c>
      <c r="K55" s="2">
        <v>22</v>
      </c>
    </row>
    <row r="56" spans="1:11" hidden="1">
      <c r="I56" s="16">
        <v>0.56000000000000005</v>
      </c>
      <c r="J56" s="3">
        <f t="shared" si="3"/>
        <v>0.56999999000000001</v>
      </c>
      <c r="K56" s="2">
        <v>22.4</v>
      </c>
    </row>
    <row r="57" spans="1:11" hidden="1">
      <c r="I57" s="16">
        <v>0.56999999999999995</v>
      </c>
      <c r="J57" s="3">
        <f t="shared" si="3"/>
        <v>0.57999998999999991</v>
      </c>
      <c r="K57" s="2">
        <v>22.8</v>
      </c>
    </row>
    <row r="58" spans="1:11" hidden="1">
      <c r="I58" s="16">
        <v>0.57999999999999996</v>
      </c>
      <c r="J58" s="3">
        <f t="shared" si="3"/>
        <v>0.58999998999999992</v>
      </c>
      <c r="K58" s="2">
        <v>23.2</v>
      </c>
    </row>
    <row r="59" spans="1:11" hidden="1">
      <c r="I59" s="16">
        <v>0.59</v>
      </c>
      <c r="J59" s="3">
        <f t="shared" si="3"/>
        <v>0.59999998999999993</v>
      </c>
      <c r="K59" s="2">
        <v>23.6</v>
      </c>
    </row>
    <row r="60" spans="1:11" hidden="1">
      <c r="I60" s="16">
        <v>0.6</v>
      </c>
      <c r="J60" s="3">
        <f t="shared" si="3"/>
        <v>0.60999998999999994</v>
      </c>
      <c r="K60" s="2">
        <v>24</v>
      </c>
    </row>
    <row r="61" spans="1:11" hidden="1">
      <c r="I61" s="16">
        <v>0.60999999999999743</v>
      </c>
      <c r="J61" s="3">
        <f t="shared" si="3"/>
        <v>0.61999998999999739</v>
      </c>
      <c r="K61" s="2">
        <v>24.399999999999899</v>
      </c>
    </row>
    <row r="62" spans="1:11" hidden="1">
      <c r="I62" s="16">
        <v>0.61999999999999755</v>
      </c>
      <c r="J62" s="3">
        <f t="shared" si="3"/>
        <v>0.62999998999999751</v>
      </c>
      <c r="K62" s="2">
        <v>24.799999999999901</v>
      </c>
    </row>
    <row r="63" spans="1:11" hidden="1">
      <c r="I63" s="16">
        <v>0.62999999999999745</v>
      </c>
      <c r="J63" s="3">
        <f t="shared" si="3"/>
        <v>0.63999998999999741</v>
      </c>
      <c r="K63" s="2">
        <v>25.1999999999999</v>
      </c>
    </row>
    <row r="64" spans="1:11" hidden="1">
      <c r="I64" s="16">
        <v>0.63999999999999746</v>
      </c>
      <c r="J64" s="3">
        <f t="shared" si="3"/>
        <v>0.64999998999999742</v>
      </c>
      <c r="K64" s="2">
        <v>25.599999999999898</v>
      </c>
    </row>
    <row r="65" spans="9:11" hidden="1">
      <c r="I65" s="16">
        <v>0.64999999999999747</v>
      </c>
      <c r="J65" s="3">
        <f t="shared" si="3"/>
        <v>0.65999998999999743</v>
      </c>
      <c r="K65" s="2">
        <v>25.999999999999901</v>
      </c>
    </row>
    <row r="66" spans="9:11" hidden="1">
      <c r="I66" s="16">
        <v>0.65999999999999748</v>
      </c>
      <c r="J66" s="3">
        <f t="shared" si="3"/>
        <v>0.66999998999999744</v>
      </c>
      <c r="K66" s="2">
        <v>26.399999999999899</v>
      </c>
    </row>
    <row r="67" spans="9:11" hidden="1">
      <c r="I67" s="16">
        <v>0.66999999999999749</v>
      </c>
      <c r="J67" s="3">
        <f t="shared" ref="J67:J98" si="4">I67+0.00999999</f>
        <v>0.67999998999999745</v>
      </c>
      <c r="K67" s="2">
        <v>26.799999999999901</v>
      </c>
    </row>
    <row r="68" spans="9:11" hidden="1">
      <c r="I68" s="16">
        <v>0.6799999999999975</v>
      </c>
      <c r="J68" s="3">
        <f t="shared" si="4"/>
        <v>0.68999998999999745</v>
      </c>
      <c r="K68" s="2">
        <v>27.1999999999999</v>
      </c>
    </row>
    <row r="69" spans="9:11" hidden="1">
      <c r="I69" s="16">
        <v>0.6899999999999975</v>
      </c>
      <c r="J69" s="3">
        <f t="shared" si="4"/>
        <v>0.69999998999999746</v>
      </c>
      <c r="K69" s="2">
        <v>27.599999999999898</v>
      </c>
    </row>
    <row r="70" spans="9:11" hidden="1">
      <c r="I70" s="16">
        <v>0.69999999999999751</v>
      </c>
      <c r="J70" s="3">
        <f t="shared" si="4"/>
        <v>0.70999998999999747</v>
      </c>
      <c r="K70" s="2">
        <v>27.999999999999901</v>
      </c>
    </row>
    <row r="71" spans="9:11" hidden="1">
      <c r="I71" s="16">
        <v>0.70999999999999752</v>
      </c>
      <c r="J71" s="3">
        <f t="shared" si="4"/>
        <v>0.71999998999999748</v>
      </c>
      <c r="K71" s="2">
        <v>28.399999999999899</v>
      </c>
    </row>
    <row r="72" spans="9:11" hidden="1">
      <c r="I72" s="16">
        <v>0.71999999999999753</v>
      </c>
      <c r="J72" s="3">
        <f t="shared" si="4"/>
        <v>0.72999998999999749</v>
      </c>
      <c r="K72" s="2">
        <v>28.799999999999901</v>
      </c>
    </row>
    <row r="73" spans="9:11" hidden="1">
      <c r="I73" s="16">
        <v>0.72999999999999754</v>
      </c>
      <c r="J73" s="3">
        <f t="shared" si="4"/>
        <v>0.7399999899999975</v>
      </c>
      <c r="K73" s="2">
        <v>29.1999999999999</v>
      </c>
    </row>
    <row r="74" spans="9:11" hidden="1">
      <c r="I74" s="16">
        <v>0.73999999999999744</v>
      </c>
      <c r="J74" s="3">
        <f t="shared" si="4"/>
        <v>0.7499999899999974</v>
      </c>
      <c r="K74" s="2">
        <v>29.599999999999898</v>
      </c>
    </row>
    <row r="75" spans="9:11" hidden="1">
      <c r="I75" s="16">
        <v>0.74999999999999756</v>
      </c>
      <c r="J75" s="3">
        <f t="shared" si="4"/>
        <v>0.75999998999999752</v>
      </c>
      <c r="K75" s="2">
        <v>29.999999999999901</v>
      </c>
    </row>
    <row r="76" spans="9:11" hidden="1">
      <c r="I76" s="16">
        <v>0.75999999999999746</v>
      </c>
      <c r="J76" s="3">
        <f t="shared" si="4"/>
        <v>0.76999998999999741</v>
      </c>
      <c r="K76" s="2">
        <v>30.399999999999899</v>
      </c>
    </row>
    <row r="77" spans="9:11" hidden="1">
      <c r="I77" s="16">
        <v>0.76999999999999758</v>
      </c>
      <c r="J77" s="3">
        <f t="shared" si="4"/>
        <v>0.77999998999999753</v>
      </c>
      <c r="K77" s="2">
        <v>30.799999999999901</v>
      </c>
    </row>
    <row r="78" spans="9:11" hidden="1">
      <c r="I78" s="16">
        <v>0.77999999999999747</v>
      </c>
      <c r="J78" s="3">
        <f t="shared" si="4"/>
        <v>0.78999998999999743</v>
      </c>
      <c r="K78" s="2">
        <v>31.1999999999999</v>
      </c>
    </row>
    <row r="79" spans="9:11" hidden="1">
      <c r="I79" s="16">
        <v>0.78999999999999748</v>
      </c>
      <c r="J79" s="3">
        <f t="shared" si="4"/>
        <v>0.79999998999999744</v>
      </c>
      <c r="K79" s="2">
        <v>31.599999999999898</v>
      </c>
    </row>
    <row r="80" spans="9:11" hidden="1">
      <c r="I80" s="16">
        <v>0.79999999999999749</v>
      </c>
      <c r="J80" s="3">
        <f t="shared" si="4"/>
        <v>0.80999998999999745</v>
      </c>
      <c r="K80" s="2">
        <v>31.999999999999901</v>
      </c>
    </row>
    <row r="81" spans="9:11" hidden="1">
      <c r="I81" s="16">
        <v>0.8099999999999975</v>
      </c>
      <c r="J81" s="3">
        <f t="shared" si="4"/>
        <v>0.81999998999999746</v>
      </c>
      <c r="K81" s="2">
        <v>32.399999999999899</v>
      </c>
    </row>
    <row r="82" spans="9:11" hidden="1">
      <c r="I82" s="16">
        <v>0.8199999999999974</v>
      </c>
      <c r="J82" s="3">
        <f t="shared" si="4"/>
        <v>0.82999998999999736</v>
      </c>
      <c r="K82" s="2">
        <v>32.799999999999898</v>
      </c>
    </row>
    <row r="83" spans="9:11" hidden="1">
      <c r="I83" s="16">
        <v>0.82999999999999763</v>
      </c>
      <c r="J83" s="3">
        <f t="shared" si="4"/>
        <v>0.83999998999999759</v>
      </c>
      <c r="K83" s="2">
        <v>33.199999999999903</v>
      </c>
    </row>
    <row r="84" spans="9:11" hidden="1">
      <c r="I84" s="16">
        <v>0.83999999999999753</v>
      </c>
      <c r="J84" s="3">
        <f t="shared" si="4"/>
        <v>0.84999998999999749</v>
      </c>
      <c r="K84" s="2">
        <v>33.599999999999902</v>
      </c>
    </row>
    <row r="85" spans="9:11" hidden="1">
      <c r="I85" s="16">
        <v>0.84999999999999754</v>
      </c>
      <c r="J85" s="3">
        <f t="shared" si="4"/>
        <v>0.85999998999999749</v>
      </c>
      <c r="K85" s="2">
        <v>33.999999999999901</v>
      </c>
    </row>
    <row r="86" spans="9:11" hidden="1">
      <c r="I86" s="16">
        <v>0.85999999999999743</v>
      </c>
      <c r="J86" s="3">
        <f t="shared" si="4"/>
        <v>0.86999998999999739</v>
      </c>
      <c r="K86" s="2">
        <v>34.399999999999899</v>
      </c>
    </row>
    <row r="87" spans="9:11" hidden="1">
      <c r="I87" s="16">
        <v>0.86999999999999744</v>
      </c>
      <c r="J87" s="3">
        <f t="shared" si="4"/>
        <v>0.8799999899999974</v>
      </c>
      <c r="K87" s="2">
        <v>34.799999999999898</v>
      </c>
    </row>
    <row r="88" spans="9:11" hidden="1">
      <c r="I88" s="16">
        <v>0.87999999999999756</v>
      </c>
      <c r="J88" s="3">
        <f t="shared" si="4"/>
        <v>0.88999998999999752</v>
      </c>
      <c r="K88" s="2">
        <v>35.199999999999903</v>
      </c>
    </row>
    <row r="89" spans="9:11" hidden="1">
      <c r="I89" s="16">
        <v>0.88999999999999757</v>
      </c>
      <c r="J89" s="3">
        <f t="shared" si="4"/>
        <v>0.89999998999999753</v>
      </c>
      <c r="K89" s="2">
        <v>35.599999999999902</v>
      </c>
    </row>
    <row r="90" spans="9:11" hidden="1">
      <c r="I90" s="16">
        <v>0.89999999999999747</v>
      </c>
      <c r="J90" s="3">
        <f t="shared" si="4"/>
        <v>0.90999998999999743</v>
      </c>
      <c r="K90" s="2">
        <v>35.999999999999901</v>
      </c>
    </row>
    <row r="91" spans="9:11" hidden="1">
      <c r="I91" s="16">
        <v>0.90999999999999748</v>
      </c>
      <c r="J91" s="3">
        <f t="shared" si="4"/>
        <v>0.91999998999999744</v>
      </c>
      <c r="K91" s="2">
        <v>36.399999999999899</v>
      </c>
    </row>
    <row r="92" spans="9:11" hidden="1">
      <c r="I92" s="16">
        <v>0.91999999999999749</v>
      </c>
      <c r="J92" s="3">
        <f t="shared" si="4"/>
        <v>0.92999998999999745</v>
      </c>
      <c r="K92" s="2">
        <v>36.799999999999898</v>
      </c>
    </row>
    <row r="93" spans="9:11" hidden="1">
      <c r="I93" s="16">
        <v>0.92999999999999761</v>
      </c>
      <c r="J93" s="3">
        <f t="shared" si="4"/>
        <v>0.93999998999999756</v>
      </c>
      <c r="K93" s="2">
        <v>37.199999999999903</v>
      </c>
    </row>
    <row r="94" spans="9:11" hidden="1">
      <c r="I94" s="16">
        <v>0.9399999999999975</v>
      </c>
      <c r="J94" s="3">
        <f t="shared" si="4"/>
        <v>0.94999998999999746</v>
      </c>
      <c r="K94" s="2">
        <v>37.599999999999902</v>
      </c>
    </row>
    <row r="95" spans="9:11" hidden="1">
      <c r="I95" s="16">
        <v>0.94999999999999751</v>
      </c>
      <c r="J95" s="3">
        <f t="shared" si="4"/>
        <v>0.95999998999999747</v>
      </c>
      <c r="K95" s="2">
        <v>37.999999999999901</v>
      </c>
    </row>
    <row r="96" spans="9:11" hidden="1">
      <c r="I96" s="16">
        <v>0.95999999999999752</v>
      </c>
      <c r="J96" s="3">
        <f t="shared" si="4"/>
        <v>0.96999998999999748</v>
      </c>
      <c r="K96" s="2">
        <v>38.399999999999899</v>
      </c>
    </row>
    <row r="97" spans="9:11" hidden="1">
      <c r="I97" s="16">
        <v>0.96999999999999742</v>
      </c>
      <c r="J97" s="3">
        <f t="shared" si="4"/>
        <v>0.97999998999999738</v>
      </c>
      <c r="K97" s="2">
        <v>38.799999999999898</v>
      </c>
    </row>
    <row r="98" spans="9:11" hidden="1">
      <c r="I98" s="16">
        <v>0.97999999999999754</v>
      </c>
      <c r="J98" s="3">
        <f t="shared" si="4"/>
        <v>0.9899999899999975</v>
      </c>
      <c r="K98" s="2">
        <v>39.199999999999903</v>
      </c>
    </row>
    <row r="99" spans="9:11" hidden="1">
      <c r="I99" s="16">
        <v>0.98999999999999755</v>
      </c>
      <c r="J99" s="3">
        <f>I99+0.00999999</f>
        <v>0.99999998999999751</v>
      </c>
      <c r="K99" s="2">
        <v>39.599999999999902</v>
      </c>
    </row>
    <row r="100" spans="9:11" hidden="1">
      <c r="I100" s="16">
        <v>0.99999999999999756</v>
      </c>
      <c r="J100" s="3">
        <f>I100+0.00999999</f>
        <v>1.0099999899999976</v>
      </c>
      <c r="K100" s="2">
        <v>39.999999999999901</v>
      </c>
    </row>
    <row r="101" spans="9:11" hidden="1"/>
    <row r="102" spans="9:11" hidden="1"/>
    <row r="103" spans="9:11" hidden="1"/>
    <row r="104" spans="9:11" hidden="1"/>
    <row r="105" spans="9:11" hidden="1"/>
    <row r="106" spans="9:11" hidden="1"/>
    <row r="107" spans="9:11" hidden="1"/>
    <row r="108" spans="9:11" hidden="1"/>
    <row r="109" spans="9:11" hidden="1"/>
    <row r="110" spans="9:11" hidden="1"/>
    <row r="111" spans="9:11" hidden="1"/>
    <row r="112" spans="9:11" hidden="1"/>
    <row r="113" spans="1:8" hidden="1"/>
    <row r="114" spans="1:8" hidden="1"/>
    <row r="115" spans="1:8" hidden="1"/>
    <row r="116" spans="1:8" hidden="1"/>
    <row r="117" spans="1:8" hidden="1"/>
    <row r="118" spans="1:8" ht="117.7" hidden="1" customHeight="1">
      <c r="A118" s="73"/>
      <c r="H118" s="20"/>
    </row>
    <row r="119" spans="1:8" ht="228.05" hidden="1" customHeight="1">
      <c r="A119" s="73"/>
      <c r="H119" s="20"/>
    </row>
    <row r="120" spans="1:8" ht="344.35" hidden="1">
      <c r="A120" s="73"/>
      <c r="B120" s="74" t="s">
        <v>25</v>
      </c>
      <c r="C120" s="74"/>
      <c r="D120" s="74"/>
      <c r="E120" s="20" t="s">
        <v>26</v>
      </c>
      <c r="F120" s="20"/>
      <c r="G120" s="20"/>
    </row>
    <row r="121" spans="1:8" ht="409.5" hidden="1">
      <c r="A121" s="73"/>
      <c r="B121" s="74" t="s">
        <v>22</v>
      </c>
      <c r="C121" s="74"/>
      <c r="D121" s="74"/>
      <c r="E121" s="20" t="s">
        <v>23</v>
      </c>
      <c r="F121" s="20"/>
      <c r="G121" s="20"/>
    </row>
  </sheetData>
  <sheetProtection algorithmName="SHA-512" hashValue="+BqF+wgnSG4WQMydR0m/VvD0JT4fiXWOfUgSF7KV/fZUhwAkM+WPOQq2XAua7uwC0WKYSZ/ypOELfbfPuM2rNQ==" saltValue="SSyUal0/EfknOXBNLLTdBg==" spinCount="100000" sheet="1" objects="1" scenarios="1" selectLockedCells="1"/>
  <mergeCells count="14">
    <mergeCell ref="B121:D121"/>
    <mergeCell ref="B120:D120"/>
    <mergeCell ref="B3:F5"/>
    <mergeCell ref="B7:F8"/>
    <mergeCell ref="C19:F19"/>
    <mergeCell ref="C20:F20"/>
    <mergeCell ref="B10:F10"/>
    <mergeCell ref="B38:F49"/>
    <mergeCell ref="B34:E34"/>
    <mergeCell ref="B35:E35"/>
    <mergeCell ref="B36:E36"/>
    <mergeCell ref="B14:F18"/>
    <mergeCell ref="B21:F21"/>
    <mergeCell ref="B37:F37"/>
  </mergeCells>
  <conditionalFormatting sqref="C19:F19">
    <cfRule type="expression" dxfId="30" priority="7">
      <formula>ISBLANK(C19)</formula>
    </cfRule>
  </conditionalFormatting>
  <conditionalFormatting sqref="C20:F20">
    <cfRule type="expression" dxfId="29" priority="6">
      <formula>ISBLANK(C20)</formula>
    </cfRule>
  </conditionalFormatting>
  <conditionalFormatting sqref="B37:C37">
    <cfRule type="expression" dxfId="28" priority="2">
      <formula>ISBLANK(F33)</formula>
    </cfRule>
    <cfRule type="expression" dxfId="27" priority="3">
      <formula>B37="Total FTE must be greater than 0.03"</formula>
    </cfRule>
  </conditionalFormatting>
  <conditionalFormatting sqref="E37:F37">
    <cfRule type="expression" dxfId="26" priority="12">
      <formula>ISBLANK(I34)</formula>
    </cfRule>
    <cfRule type="expression" dxfId="25" priority="13">
      <formula>E37="Total FTE must be greater than 0.03"</formula>
    </cfRule>
  </conditionalFormatting>
  <conditionalFormatting sqref="F36">
    <cfRule type="expression" dxfId="24" priority="1">
      <formula>F36="FTE Must be 0.03 or Greater"</formula>
    </cfRule>
  </conditionalFormatting>
  <conditionalFormatting sqref="D37">
    <cfRule type="expression" dxfId="23" priority="53">
      <formula>ISBLANK(H33)</formula>
    </cfRule>
    <cfRule type="expression" dxfId="22" priority="54">
      <formula>D37="Total FTE must be greater than 0.03"</formula>
    </cfRule>
  </conditionalFormatting>
  <dataValidations count="3">
    <dataValidation type="textLength" allowBlank="1" showErrorMessage="1" errorTitle="Emplid Length" error="Please input the 7 digit employee id number." sqref="C20:F20" xr:uid="{00000000-0002-0000-0000-000000000000}">
      <formula1>7</formula1>
      <formula2>7</formula2>
    </dataValidation>
    <dataValidation type="whole" allowBlank="1" showInputMessage="1" showErrorMessage="1" errorTitle="Load Factor Greater than 100%" error="Please revise Load Factor to Less than or equal to 100%." sqref="E33" xr:uid="{00000000-0002-0000-0000-000001000000}">
      <formula1>0</formula1>
      <formula2>100</formula2>
    </dataValidation>
    <dataValidation type="whole" allowBlank="1" showInputMessage="1" showErrorMessage="1" sqref="F1" xr:uid="{00000000-0002-0000-0000-000002000000}">
      <formula1>0</formula1>
      <formula2>999999999</formula2>
    </dataValidation>
  </dataValidations>
  <printOptions horizontalCentered="1"/>
  <pageMargins left="0.25" right="0.25" top="0.75" bottom="0.75" header="0.3" footer="0.3"/>
  <pageSetup scale="7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182880</xdr:rowOff>
                  </from>
                  <to>
                    <xdr:col>1</xdr:col>
                    <xdr:colOff>1669774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10</xdr:row>
                    <xdr:rowOff>182880</xdr:rowOff>
                  </from>
                  <to>
                    <xdr:col>1</xdr:col>
                    <xdr:colOff>1669774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0]!Print_Form">
                <anchor moveWithCells="1" sizeWithCells="1">
                  <from>
                    <xdr:col>4</xdr:col>
                    <xdr:colOff>445273</xdr:colOff>
                    <xdr:row>42</xdr:row>
                    <xdr:rowOff>190831</xdr:rowOff>
                  </from>
                  <to>
                    <xdr:col>5</xdr:col>
                    <xdr:colOff>1025718</xdr:colOff>
                    <xdr:row>45</xdr:row>
                    <xdr:rowOff>15903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Button 5">
              <controlPr defaultSize="0" print="0" autoFill="0" autoPict="0" macro="[0]!Clear_Form">
                <anchor moveWithCells="1" sizeWithCells="1">
                  <from>
                    <xdr:col>4</xdr:col>
                    <xdr:colOff>429370</xdr:colOff>
                    <xdr:row>37</xdr:row>
                    <xdr:rowOff>127221</xdr:rowOff>
                  </from>
                  <to>
                    <xdr:col>5</xdr:col>
                    <xdr:colOff>1009816</xdr:colOff>
                    <xdr:row>39</xdr:row>
                    <xdr:rowOff>143123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5</xdr:col>
                    <xdr:colOff>111318</xdr:colOff>
                    <xdr:row>9</xdr:row>
                    <xdr:rowOff>182880</xdr:rowOff>
                  </from>
                  <to>
                    <xdr:col>5</xdr:col>
                    <xdr:colOff>962108</xdr:colOff>
                    <xdr:row>10</xdr:row>
                    <xdr:rowOff>190831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5</xdr:col>
                    <xdr:colOff>111318</xdr:colOff>
                    <xdr:row>11</xdr:row>
                    <xdr:rowOff>7951</xdr:rowOff>
                  </from>
                  <to>
                    <xdr:col>5</xdr:col>
                    <xdr:colOff>962108</xdr:colOff>
                    <xdr:row>12</xdr:row>
                    <xdr:rowOff>15903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</sheetPr>
  <dimension ref="A1:IV30"/>
  <sheetViews>
    <sheetView workbookViewId="0">
      <selection activeCell="C9" sqref="C9"/>
    </sheetView>
  </sheetViews>
  <sheetFormatPr defaultColWidth="0" defaultRowHeight="15.65" zeroHeight="1"/>
  <cols>
    <col min="1" max="1" width="11.44140625" style="28" customWidth="1"/>
    <col min="2" max="2" width="2.44140625" style="28" bestFit="1" customWidth="1"/>
    <col min="3" max="3" width="31.109375" style="46" customWidth="1"/>
    <col min="4" max="4" width="22.44140625" style="46" bestFit="1" customWidth="1"/>
    <col min="5" max="12" width="11.44140625" style="28" customWidth="1"/>
    <col min="13" max="256" width="11.44140625" style="28" hidden="1" customWidth="1"/>
    <col min="257" max="16384" width="9.109375" style="28" hidden="1"/>
  </cols>
  <sheetData>
    <row r="1" spans="1:12"/>
    <row r="2" spans="1:12"/>
    <row r="3" spans="1:12"/>
    <row r="4" spans="1:12" ht="36.35">
      <c r="D4" s="47" t="s">
        <v>18</v>
      </c>
    </row>
    <row r="5" spans="1:12"/>
    <row r="6" spans="1:12"/>
    <row r="7" spans="1:12"/>
    <row r="8" spans="1:12" ht="16.3" thickBot="1">
      <c r="B8" s="48"/>
      <c r="C8" s="49"/>
    </row>
    <row r="9" spans="1:12" ht="16.3" thickBot="1">
      <c r="A9" s="29"/>
      <c r="B9" s="50" t="s">
        <v>0</v>
      </c>
      <c r="C9" s="51"/>
      <c r="D9" s="111" t="str">
        <f>IF(C9="","Input Begin Date","Begin Date")</f>
        <v>Input Begin Date</v>
      </c>
      <c r="E9" s="109"/>
      <c r="F9" s="109"/>
      <c r="G9" s="109"/>
      <c r="H9" s="109"/>
      <c r="I9" s="109"/>
      <c r="J9" s="109"/>
      <c r="K9" s="109"/>
      <c r="L9" s="110"/>
    </row>
    <row r="10" spans="1:12" ht="16.3" thickBot="1">
      <c r="A10" s="29"/>
      <c r="B10" s="50" t="s">
        <v>1</v>
      </c>
      <c r="C10" s="51"/>
      <c r="D10" s="111" t="str">
        <f>IF(C10="","Input End Date","End Date")</f>
        <v>Input End Date</v>
      </c>
      <c r="E10" s="109"/>
      <c r="F10" s="109"/>
      <c r="G10" s="109"/>
      <c r="H10" s="109"/>
      <c r="I10" s="109"/>
      <c r="J10" s="109"/>
      <c r="K10" s="109"/>
      <c r="L10" s="110"/>
    </row>
    <row r="11" spans="1:12">
      <c r="B11" s="52"/>
      <c r="C11" s="53" t="str">
        <f>IF(C9="","",IF(C10="","",NETWORKDAYS(C9,C10)/10))</f>
        <v/>
      </c>
      <c r="D11" s="108" t="str">
        <f>IF(C11="","",IF(C11&lt;0,"WARNING! End Date is Before Start Date",IF(C11&gt;26.1,"WARNING! Date Range is greater than 26.1 Pay Periods","Number of Pay Periods")))</f>
        <v/>
      </c>
      <c r="E11" s="109"/>
      <c r="F11" s="109"/>
      <c r="G11" s="109"/>
      <c r="H11" s="109"/>
      <c r="I11" s="109"/>
      <c r="J11" s="109"/>
      <c r="K11" s="109"/>
      <c r="L11" s="110"/>
    </row>
    <row r="12" spans="1:12" ht="16.3" thickBot="1">
      <c r="B12" s="48"/>
      <c r="C12" s="49"/>
      <c r="D12" s="54" t="s">
        <v>19</v>
      </c>
    </row>
    <row r="13" spans="1:12" ht="16.3" thickBot="1">
      <c r="A13" s="29"/>
      <c r="B13" s="50" t="s">
        <v>2</v>
      </c>
      <c r="C13" s="55"/>
      <c r="D13" s="111" t="str">
        <f>IF(C13="","Input Contract Amount","Contract Amount")</f>
        <v>Input Contract Amount</v>
      </c>
      <c r="E13" s="109"/>
      <c r="F13" s="109"/>
      <c r="G13" s="109"/>
      <c r="H13" s="109"/>
      <c r="I13" s="109"/>
      <c r="J13" s="109"/>
      <c r="K13" s="109"/>
      <c r="L13" s="110"/>
    </row>
    <row r="14" spans="1:12">
      <c r="B14" s="52"/>
      <c r="C14" s="56" t="str">
        <f>IF(C11&lt;=0,"",IF(C9="","",IF(C10="","",IF(C13="","",C13/C11))))</f>
        <v/>
      </c>
      <c r="D14" s="108" t="str">
        <f>IF(C14="","","Fixed Bi-Weekly Rate")</f>
        <v/>
      </c>
      <c r="E14" s="109"/>
      <c r="F14" s="109"/>
      <c r="G14" s="109"/>
      <c r="H14" s="109"/>
      <c r="I14" s="109"/>
      <c r="J14" s="109"/>
      <c r="K14" s="109"/>
      <c r="L14" s="110"/>
    </row>
    <row r="15" spans="1:12" ht="16.3" thickBot="1">
      <c r="B15" s="48"/>
      <c r="C15" s="49"/>
    </row>
    <row r="16" spans="1:12" ht="16.3" thickBot="1">
      <c r="A16" s="29"/>
      <c r="B16" s="66" t="s">
        <v>20</v>
      </c>
      <c r="C16" s="68" t="str">
        <f>'Adjunct - Dual Comp Form'!F35</f>
        <v/>
      </c>
      <c r="D16" s="109" t="str">
        <f>IF(ISNUMBER(C16),"PeopleSoft FTE Automatically Populated by Adjunct - Dual Compensation FTE Calculator","Please Complete Adjunct - Dual Comp FTE Calculator Before using ePAF Calculator")</f>
        <v>Please Complete Adjunct - Dual Comp FTE Calculator Before using ePAF Calculator</v>
      </c>
      <c r="E16" s="109"/>
      <c r="F16" s="109"/>
      <c r="G16" s="109"/>
      <c r="H16" s="109"/>
      <c r="I16" s="109"/>
      <c r="J16" s="109"/>
      <c r="K16" s="109"/>
      <c r="L16" s="110"/>
    </row>
    <row r="17" spans="2:12" ht="16.3" thickBot="1">
      <c r="B17" s="50" t="s">
        <v>24</v>
      </c>
      <c r="C17" s="67" t="str">
        <f>'Adjunct - Dual Comp Form'!F36</f>
        <v/>
      </c>
      <c r="D17" s="111" t="str">
        <f>IF(ISNUMBER(C17),"PeopleSoft Standard Hours Automatically Populated by Adjunct - Dual Compensation FTE Calculator","Please Complete Adjunct - Dual Comp FTE Calculator Before using ePAF Calculator")</f>
        <v>Please Complete Adjunct - Dual Comp FTE Calculator Before using ePAF Calculator</v>
      </c>
      <c r="E17" s="109"/>
      <c r="F17" s="109"/>
      <c r="G17" s="109"/>
      <c r="H17" s="109"/>
      <c r="I17" s="109"/>
      <c r="J17" s="109"/>
      <c r="K17" s="109"/>
      <c r="L17" s="110"/>
    </row>
    <row r="18" spans="2:12">
      <c r="C18" s="65"/>
      <c r="D18" s="108"/>
      <c r="E18" s="109"/>
      <c r="F18" s="109"/>
      <c r="G18" s="109"/>
      <c r="H18" s="109"/>
      <c r="I18" s="109"/>
      <c r="J18" s="109"/>
      <c r="K18" s="109"/>
      <c r="L18" s="110"/>
    </row>
    <row r="19" spans="2:12">
      <c r="C19" s="57" t="str">
        <f>IF(C11&lt;0,"",IF(C9="","",IF(C10="","",IF(C13="","",IF(C16&lt;=0,"",IF(C16="","",IF(C16&gt;1,"",C14/('Adjunct - Dual Comp Form'!F36*2))))))))</f>
        <v/>
      </c>
      <c r="D19" s="108" t="str">
        <f>IF(C19="","",IF(C19&lt;8.46,"WARNING!  Hourly Rate of Pay is less than $8.46 Minimum Hourly Rate",IF(C19&gt;200,"WARNING!  Hourly Rate of Pay is Greater than $200.00/hour","Hourly Rate of Pay")))</f>
        <v/>
      </c>
      <c r="E19" s="109"/>
      <c r="F19" s="109"/>
      <c r="G19" s="109"/>
      <c r="H19" s="109"/>
      <c r="I19" s="109"/>
      <c r="J19" s="109"/>
      <c r="K19" s="109"/>
      <c r="L19" s="110"/>
    </row>
    <row r="20" spans="2:12"/>
    <row r="21" spans="2:12"/>
    <row r="22" spans="2:12"/>
    <row r="23" spans="2:12"/>
    <row r="24" spans="2:12"/>
    <row r="25" spans="2:12"/>
    <row r="26" spans="2:12"/>
    <row r="27" spans="2:12">
      <c r="C27" s="58" t="s">
        <v>30</v>
      </c>
    </row>
    <row r="28" spans="2:12"/>
    <row r="29" spans="2:12"/>
    <row r="30" spans="2:12"/>
  </sheetData>
  <sheetProtection algorithmName="SHA-512" hashValue="afeID2psvuAZ47TVC+qlZ1WQNWbehXc6hcReJENI03kXrnTVjmN2aCU0a2oBBzEqaHr1LahsAO9ok8kvDGzseQ==" saltValue="819GJSY1BRFZwi9XJX8F2g==" spinCount="100000" sheet="1" objects="1" scenarios="1" selectLockedCells="1"/>
  <mergeCells count="9">
    <mergeCell ref="D18:L18"/>
    <mergeCell ref="D19:L19"/>
    <mergeCell ref="D9:L9"/>
    <mergeCell ref="D10:L10"/>
    <mergeCell ref="D11:L11"/>
    <mergeCell ref="D13:L13"/>
    <mergeCell ref="D14:L14"/>
    <mergeCell ref="D16:L16"/>
    <mergeCell ref="D17:L17"/>
  </mergeCells>
  <conditionalFormatting sqref="C9:D14 C19:D65536 D16:D18">
    <cfRule type="expression" dxfId="21" priority="2">
      <formula>$D9="WARNING!  Hourly Rate of Pay is Greater than $200.00/hour"</formula>
    </cfRule>
    <cfRule type="expression" dxfId="20" priority="8">
      <formula>$D9="WARNING!  Hourly Rate of Pay is less than $8.10 Minimum Hourly Rate"</formula>
    </cfRule>
    <cfRule type="expression" dxfId="19" priority="9">
      <formula>$D9="WARNING! FTE is Greater than 1.0"</formula>
    </cfRule>
    <cfRule type="expression" dxfId="18" priority="10">
      <formula>$D9="WARNING! FTE must be Greater than 0"</formula>
    </cfRule>
    <cfRule type="expression" dxfId="17" priority="11">
      <formula>$D9="WARNING! Date Range is greater than 26.1 Pay Periods"</formula>
    </cfRule>
    <cfRule type="expression" dxfId="16" priority="12">
      <formula>$D9="WARNING! End Date is Before Start Date"</formula>
    </cfRule>
  </conditionalFormatting>
  <conditionalFormatting sqref="C11 C14 C17 C19">
    <cfRule type="notContainsBlanks" dxfId="15" priority="52">
      <formula>LEN(TRIM(C11))&gt;0</formula>
    </cfRule>
  </conditionalFormatting>
  <conditionalFormatting sqref="C9:C10 C13">
    <cfRule type="containsBlanks" dxfId="14" priority="47">
      <formula>LEN(TRIM(C9))=0</formula>
    </cfRule>
  </conditionalFormatting>
  <conditionalFormatting sqref="C15:C16 C18">
    <cfRule type="expression" dxfId="13" priority="14">
      <formula>#REF!="WARNING!  Hourly Rate of Pay is Greater than $200.00/hour"</formula>
    </cfRule>
    <cfRule type="expression" dxfId="12" priority="32">
      <formula>#REF!="WARNING!  Hourly Rate of Pay is less than $7.79 Minimum Hourly Rate"</formula>
    </cfRule>
    <cfRule type="expression" dxfId="11" priority="33">
      <formula>#REF!="WARNING! FTE is Greater than 1.0"</formula>
    </cfRule>
    <cfRule type="expression" dxfId="10" priority="34">
      <formula>#REF!="WARNING! FTE must be Greater than 0"</formula>
    </cfRule>
    <cfRule type="expression" dxfId="9" priority="35">
      <formula>#REF!="WARNING! Date Range is greater than 26.1 Pay Periods"</formula>
    </cfRule>
    <cfRule type="expression" dxfId="8" priority="36">
      <formula>#REF!="WARNING! End Date is Before Start Date"</formula>
    </cfRule>
  </conditionalFormatting>
  <conditionalFormatting sqref="C17">
    <cfRule type="expression" dxfId="7" priority="37">
      <formula>$D18="WARNING!  Hourly Rate of Pay is Greater than $200.00/hour"</formula>
    </cfRule>
    <cfRule type="expression" dxfId="6" priority="38">
      <formula>$D18="WARNING!  Hourly Rate of Pay is less than $7.79 Minimum Hourly Rate"</formula>
    </cfRule>
    <cfRule type="expression" dxfId="5" priority="39">
      <formula>$D18="WARNING! FTE is Greater than 1.0"</formula>
    </cfRule>
    <cfRule type="expression" dxfId="4" priority="40">
      <formula>$D18="WARNING! FTE must be Greater than 0"</formula>
    </cfRule>
    <cfRule type="expression" dxfId="3" priority="41">
      <formula>$D18="WARNING! Date Range is greater than 26.1 Pay Periods"</formula>
    </cfRule>
    <cfRule type="expression" dxfId="2" priority="42">
      <formula>$D18="WARNING! End Date is Before Start Date"</formula>
    </cfRule>
  </conditionalFormatting>
  <conditionalFormatting sqref="D16:L17">
    <cfRule type="cellIs" dxfId="1" priority="50" operator="equal">
      <formula>"Please Complete Adjunct - Dual Comp FTE Calculator Before using ePAF Calculator"</formula>
    </cfRule>
  </conditionalFormatting>
  <conditionalFormatting sqref="C16:C17">
    <cfRule type="containsBlanks" dxfId="0" priority="51">
      <formula>LEN(TRIM(C16))=0</formula>
    </cfRule>
  </conditionalFormatting>
  <pageMargins left="0.7" right="0.7" top="0.75" bottom="0.75" header="0.3" footer="0.3"/>
  <pageSetup scale="5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Clear_ePAF_Calculator">
                <anchor moveWithCells="1" sizeWithCells="1">
                  <from>
                    <xdr:col>1</xdr:col>
                    <xdr:colOff>143123</xdr:colOff>
                    <xdr:row>19</xdr:row>
                    <xdr:rowOff>103367</xdr:rowOff>
                  </from>
                  <to>
                    <xdr:col>2</xdr:col>
                    <xdr:colOff>2051437</xdr:colOff>
                    <xdr:row>22</xdr:row>
                    <xdr:rowOff>63610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Adjunct - Dual Comp Form</vt:lpstr>
      <vt:lpstr>Contract Amount ePAF Calculator</vt:lpstr>
      <vt:lpstr>'Adjunct - Dual Comp Form'!Print_Area</vt:lpstr>
      <vt:lpstr>'Contract Amount ePAF Calculator'!Print_Area</vt:lpstr>
    </vt:vector>
  </TitlesOfParts>
  <Company>Human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Abbee Camen</dc:creator>
  <cp:lastModifiedBy>Abbee Camen</cp:lastModifiedBy>
  <cp:lastPrinted>2013-09-26T20:48:29Z</cp:lastPrinted>
  <dcterms:created xsi:type="dcterms:W3CDTF">2013-09-19T21:23:00Z</dcterms:created>
  <dcterms:modified xsi:type="dcterms:W3CDTF">2018-12-19T14:45:18Z</dcterms:modified>
</cp:coreProperties>
</file>