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cf-my.sharepoint.com/personal/ggarrick_ucf_edu/Documents/Desktop/"/>
    </mc:Choice>
  </mc:AlternateContent>
  <xr:revisionPtr revIDLastSave="10" documentId="8_{5D594B6E-4357-46DC-AE79-19451FFC98F4}" xr6:coauthVersionLast="47" xr6:coauthVersionMax="47" xr10:uidLastSave="{8DD7EE45-A8BB-4AA5-AB6E-A9A3986174AE}"/>
  <bookViews>
    <workbookView xWindow="18540" yWindow="13605" windowWidth="19200" windowHeight="15195" activeTab="1" xr2:uid="{00000000-000D-0000-FFFF-FFFF00000000}"/>
  </bookViews>
  <sheets>
    <sheet name="ePAF Hourly Rate Calculator" sheetId="3" r:id="rId1"/>
    <sheet name="ePAF Contract Amount Calculator" sheetId="2" r:id="rId2"/>
  </sheets>
  <definedNames>
    <definedName name="Clear" localSheetId="1">#REF!,#REF!,#REF!,#REF!,#REF!</definedName>
    <definedName name="Clear">#REF!,#REF!,#REF!,#REF!,#REF!</definedName>
    <definedName name="Clear_All" localSheetId="1">#REF!,#REF!,#REF!,#REF!,#REF!,#REF!,#REF!,#REF!,#REF!,#REF!,#REF!,#REF!,#REF!,#REF!,#REF!,#REF!,#REF!,#REF!,#REF!</definedName>
    <definedName name="Clear_All">#REF!,#REF!,#REF!,#REF!,#REF!,#REF!,#REF!,#REF!,#REF!,#REF!,#REF!,#REF!,#REF!,#REF!,#REF!,#REF!,#REF!,#REF!,#REF!</definedName>
    <definedName name="NAME_LIST" localSheetId="1">#REF!</definedName>
    <definedName name="NAME_LIST">#REF!</definedName>
    <definedName name="_xlnm.Print_Area" localSheetId="1">'ePAF Contract Amount Calculator'!$A$1:$L$32</definedName>
    <definedName name="_xlnm.Print_Area" localSheetId="0">'ePAF Hourly Rate Calculator'!$A$1:$L$30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C17" i="3" l="1"/>
  <c r="D17" i="3" s="1"/>
  <c r="D16" i="3"/>
  <c r="D13" i="3"/>
  <c r="C11" i="3"/>
  <c r="C14" i="3" s="1"/>
  <c r="D14" i="3" s="1"/>
  <c r="D10" i="3"/>
  <c r="D9" i="3"/>
  <c r="D15" i="2"/>
  <c r="C15" i="2"/>
  <c r="C18" i="2"/>
  <c r="D18" i="2" s="1"/>
  <c r="D14" i="2"/>
  <c r="C11" i="2"/>
  <c r="D11" i="2" s="1"/>
  <c r="D10" i="2"/>
  <c r="D9" i="2"/>
  <c r="C21" i="2"/>
  <c r="C20" i="2" s="1"/>
  <c r="D21" i="2" l="1"/>
  <c r="C19" i="3"/>
  <c r="D19" i="3" s="1"/>
  <c r="D11" i="3"/>
</calcChain>
</file>

<file path=xl/sharedStrings.xml><?xml version="1.0" encoding="utf-8"?>
<sst xmlns="http://schemas.openxmlformats.org/spreadsheetml/2006/main" count="14" uniqueCount="9">
  <si>
    <t>ePAF Contract Amount Calculator</t>
  </si>
  <si>
    <t>A</t>
  </si>
  <si>
    <t>B</t>
  </si>
  <si>
    <t>There are 26.1 pay periods in a regular calendar year.  During leap a year there are 26.2 pay periods.</t>
  </si>
  <si>
    <t>C</t>
  </si>
  <si>
    <t>D</t>
  </si>
  <si>
    <t>There are 26.1 pay periods in a regular calendar year.  During leap years there are 26.2 pay periods.</t>
  </si>
  <si>
    <t>ePAF Hourly Rate Calculator</t>
  </si>
  <si>
    <t>Revised by GLG 11/29/2021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</si>
</sst>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#,##0.0_);[Red]\(#,##0.0\)"/>
    <numFmt numFmtId="166" formatCode="&quot;$&quot;#,##0.000000_);[Red]\(&quot;$&quot;#,##0.000000\)"/>
    <numFmt numFmtId="167" formatCode="0.0"/>
    <numFmt numFmtId="168" formatCode="&quot;$&quot;#,##0.00"/>
    <numFmt numFmtId="169" formatCode="&quot;$&quot;#,##0.000000_);\(&quot;$&quot;#,##0.000000\)"/>
    <numFmt numFmtId="170" formatCode="&quot;$&quot;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3" xfId="0" applyBorder="1" applyProtection="1"/>
    <xf numFmtId="0" fontId="3" fillId="0" borderId="3" xfId="0" applyFont="1" applyBorder="1" applyProtection="1"/>
    <xf numFmtId="2" fontId="0" fillId="0" borderId="3" xfId="0" applyNumberForma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2" borderId="1" xfId="0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Protection="1"/>
    <xf numFmtId="165" fontId="4" fillId="3" borderId="6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3" borderId="6" xfId="2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0" fontId="0" fillId="3" borderId="3" xfId="0" applyFill="1" applyBorder="1" applyProtection="1"/>
    <xf numFmtId="8" fontId="4" fillId="0" borderId="3" xfId="0" applyNumberFormat="1" applyFont="1" applyBorder="1" applyAlignment="1" applyProtection="1">
      <alignment horizontal="center" vertical="center"/>
    </xf>
    <xf numFmtId="0" fontId="0" fillId="0" borderId="3" xfId="0" applyBorder="1"/>
    <xf numFmtId="0" fontId="4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2" fillId="2" borderId="2" xfId="0" applyFont="1" applyFill="1" applyBorder="1" applyAlignment="1">
      <alignment horizontal="center"/>
    </xf>
    <xf numFmtId="0" fontId="0" fillId="0" borderId="6" xfId="0" applyBorder="1"/>
    <xf numFmtId="167" fontId="4" fillId="0" borderId="6" xfId="0" applyNumberFormat="1" applyFont="1" applyFill="1" applyBorder="1" applyAlignment="1">
      <alignment horizontal="center"/>
    </xf>
    <xf numFmtId="0" fontId="5" fillId="0" borderId="3" xfId="0" applyFont="1" applyBorder="1"/>
    <xf numFmtId="168" fontId="4" fillId="0" borderId="2" xfId="2" applyNumberFormat="1" applyFont="1" applyBorder="1" applyAlignment="1" applyProtection="1">
      <alignment horizontal="center"/>
      <protection locked="0"/>
    </xf>
    <xf numFmtId="169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4">
    <dxf>
      <fill>
        <patternFill>
          <bgColor theme="8" tint="0.39994506668294322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  <dxf>
      <font>
        <b/>
        <i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sp macro="" textlink="">
      <xdr:nvSpPr>
        <xdr:cNvPr id="1085" name="CommandButton1" hidden="1">
          <a:extLst>
            <a:ext uri="{FF2B5EF4-FFF2-40B4-BE49-F238E27FC236}">
              <a16:creationId xmlns:a16="http://schemas.microsoft.com/office/drawing/2014/main" id="{D83E89A6-2B8B-4965-A7CA-46F891FAB0D1}"/>
            </a:ext>
          </a:extLst>
        </xdr:cNvPr>
        <xdr:cNvSpPr>
          <a:spLocks noChangeArrowheads="1"/>
        </xdr:cNvSpPr>
      </xdr:nvSpPr>
      <xdr:spPr bwMode="auto">
        <a:xfrm>
          <a:off x="914400" y="4524375"/>
          <a:ext cx="2057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pic macro="[0]!Clear_ePAF_Hourly_Rate_Calculator">
      <xdr:nvPicPr>
        <xdr:cNvPr id="1086" name="CommandButton1">
          <a:extLst>
            <a:ext uri="{FF2B5EF4-FFF2-40B4-BE49-F238E27FC236}">
              <a16:creationId xmlns:a16="http://schemas.microsoft.com/office/drawing/2014/main" id="{B976A661-0AE6-47A6-81A6-77933064C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524375"/>
          <a:ext cx="20574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 fPrintsWithSheet="0"/>
  </xdr:twoCellAnchor>
  <xdr:twoCellAnchor editAs="oneCell">
    <xdr:from>
      <xdr:col>0</xdr:col>
      <xdr:colOff>333375</xdr:colOff>
      <xdr:row>0</xdr:row>
      <xdr:rowOff>114300</xdr:rowOff>
    </xdr:from>
    <xdr:to>
      <xdr:col>2</xdr:col>
      <xdr:colOff>2009775</xdr:colOff>
      <xdr:row>3</xdr:row>
      <xdr:rowOff>161925</xdr:rowOff>
    </xdr:to>
    <xdr:pic>
      <xdr:nvPicPr>
        <xdr:cNvPr id="1087" name="Picture 1">
          <a:extLst>
            <a:ext uri="{FF2B5EF4-FFF2-40B4-BE49-F238E27FC236}">
              <a16:creationId xmlns:a16="http://schemas.microsoft.com/office/drawing/2014/main" id="{A5E56BA5-8DD1-4AFB-94CF-FBCF70D1E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2600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1381291</xdr:colOff>
      <xdr:row>23</xdr:row>
      <xdr:rowOff>161925</xdr:rowOff>
    </xdr:from>
    <xdr:to>
      <xdr:col>3</xdr:col>
      <xdr:colOff>28612</xdr:colOff>
      <xdr:row>28</xdr:row>
      <xdr:rowOff>95250</xdr:rowOff>
    </xdr:to>
    <xdr:sp macro="[0]!Clear_ePAF_Contract_Amount_Calculator" textlink="">
      <xdr:nvSpPr>
        <xdr:cNvPr id="3" name="Rounded Rectangle 2">
          <a:extLst>
            <a:ext uri="{FF2B5EF4-FFF2-40B4-BE49-F238E27FC236}">
              <a16:creationId xmlns:a16="http://schemas.microsoft.com/office/drawing/2014/main" id="{03110723-358B-44B0-B94C-50E01B451D86}"/>
            </a:ext>
          </a:extLst>
        </xdr:cNvPr>
        <xdr:cNvSpPr/>
      </xdr:nvSpPr>
      <xdr:spPr>
        <a:xfrm>
          <a:off x="1381125" y="5019675"/>
          <a:ext cx="1695450" cy="8858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Clear Form (Ctrl + v)</a:t>
          </a:r>
        </a:p>
      </xdr:txBody>
    </xdr:sp>
    <xdr:clientData fPrintsWithSheet="0"/>
  </xdr:twoCellAnchor>
  <xdr:twoCellAnchor editAs="oneCell">
    <xdr:from>
      <xdr:col>0</xdr:col>
      <xdr:colOff>209550</xdr:colOff>
      <xdr:row>0</xdr:row>
      <xdr:rowOff>142875</xdr:rowOff>
    </xdr:from>
    <xdr:to>
      <xdr:col>2</xdr:col>
      <xdr:colOff>1171575</xdr:colOff>
      <xdr:row>3</xdr:row>
      <xdr:rowOff>209550</xdr:rowOff>
    </xdr:to>
    <xdr:pic>
      <xdr:nvPicPr>
        <xdr:cNvPr id="2090" name="Picture 1">
          <a:extLst>
            <a:ext uri="{FF2B5EF4-FFF2-40B4-BE49-F238E27FC236}">
              <a16:creationId xmlns:a16="http://schemas.microsoft.com/office/drawing/2014/main" id="{290E8860-84E4-48D9-8C2F-24C044B22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2562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7"/>
  <sheetViews>
    <sheetView showGridLines="0" showRowColHeaders="0" zoomScaleNormal="100" workbookViewId="0">
      <pane xSplit="12" ySplit="30" topLeftCell="M34" activePane="bottomRight" state="frozen"/>
      <selection pane="topRight" activeCell="M1" sqref="M1"/>
      <selection pane="bottomLeft" activeCell="A31" sqref="A31"/>
      <selection pane="bottomRight" activeCell="C13" sqref="C13"/>
    </sheetView>
  </sheetViews>
  <sheetFormatPr defaultColWidth="11.42578125" defaultRowHeight="15.75" x14ac:dyDescent="0.25"/>
  <cols>
    <col min="1" max="1" width="11.42578125" style="19" customWidth="1"/>
    <col min="2" max="2" width="2.42578125" style="19" bestFit="1" customWidth="1"/>
    <col min="3" max="3" width="31.140625" style="20" customWidth="1"/>
    <col min="4" max="4" width="22.42578125" style="20" bestFit="1" customWidth="1"/>
    <col min="5" max="16384" width="11.42578125" style="19"/>
  </cols>
  <sheetData>
    <row r="4" spans="1:12" ht="36" x14ac:dyDescent="0.55000000000000004">
      <c r="D4" s="21" t="s">
        <v>7</v>
      </c>
    </row>
    <row r="8" spans="1:12" ht="16.5" thickBot="1" x14ac:dyDescent="0.3">
      <c r="B8" s="22"/>
      <c r="C8" s="23"/>
    </row>
    <row r="9" spans="1:12" ht="16.5" thickBot="1" x14ac:dyDescent="0.3">
      <c r="A9" s="24"/>
      <c r="B9" s="25" t="s">
        <v>1</v>
      </c>
      <c r="C9" s="35"/>
      <c r="D9" s="39" t="str">
        <f>IF(C9="","Input Begin Date","Begin Date")</f>
        <v>Input Begin Date</v>
      </c>
      <c r="E9" s="37"/>
      <c r="F9" s="37"/>
      <c r="G9" s="37"/>
      <c r="H9" s="37"/>
      <c r="I9" s="37"/>
      <c r="J9" s="37"/>
      <c r="K9" s="37"/>
      <c r="L9" s="38"/>
    </row>
    <row r="10" spans="1:12" ht="16.5" thickBot="1" x14ac:dyDescent="0.3">
      <c r="A10" s="24"/>
      <c r="B10" s="25" t="s">
        <v>2</v>
      </c>
      <c r="C10" s="35">
        <v>44562</v>
      </c>
      <c r="D10" s="39" t="str">
        <f>IF(C10="","Input End Date","End Date")</f>
        <v>End Date</v>
      </c>
      <c r="E10" s="37"/>
      <c r="F10" s="37"/>
      <c r="G10" s="37"/>
      <c r="H10" s="37"/>
      <c r="I10" s="37"/>
      <c r="J10" s="37"/>
      <c r="K10" s="37"/>
      <c r="L10" s="38"/>
    </row>
    <row r="11" spans="1:12" x14ac:dyDescent="0.25">
      <c r="B11" s="26"/>
      <c r="C11" s="27" t="str">
        <f>IF(C9="","",IF(C10="","",NETWORKDAYS(C9,C10)/10))</f>
        <v/>
      </c>
      <c r="D11" s="36" t="str">
        <f>IF(C11="","",IF(C11&lt;0,"WARNING! End Date is Before Start Date",IF(C11&gt;26.1,"WARNING! Date Range is greater than 26.1 Pay Periods","Number of Pay Periods")))</f>
        <v/>
      </c>
      <c r="E11" s="37"/>
      <c r="F11" s="37"/>
      <c r="G11" s="37"/>
      <c r="H11" s="37"/>
      <c r="I11" s="37"/>
      <c r="J11" s="37"/>
      <c r="K11" s="37"/>
      <c r="L11" s="38"/>
    </row>
    <row r="12" spans="1:12" ht="16.5" thickBot="1" x14ac:dyDescent="0.3">
      <c r="B12" s="22"/>
      <c r="C12" s="23"/>
      <c r="D12" s="28" t="s">
        <v>6</v>
      </c>
    </row>
    <row r="13" spans="1:12" ht="16.5" thickBot="1" x14ac:dyDescent="0.3">
      <c r="A13" s="24"/>
      <c r="B13" s="25" t="s">
        <v>4</v>
      </c>
      <c r="C13" s="29">
        <v>50000</v>
      </c>
      <c r="D13" s="39" t="str">
        <f>IF(C13="","Input Contract Amount","Contract Amount")</f>
        <v>Contract Amount</v>
      </c>
      <c r="E13" s="37"/>
      <c r="F13" s="37"/>
      <c r="G13" s="37"/>
      <c r="H13" s="37"/>
      <c r="I13" s="37"/>
      <c r="J13" s="37"/>
      <c r="K13" s="37"/>
      <c r="L13" s="38"/>
    </row>
    <row r="14" spans="1:12" x14ac:dyDescent="0.25">
      <c r="B14" s="26"/>
      <c r="C14" s="30" t="str">
        <f>IF(C11&lt;=0,"",IF(C9="","",IF(C10="","",IF(C13="","",C13/C11))))</f>
        <v/>
      </c>
      <c r="D14" s="36" t="str">
        <f>IF(C14="","","Fixed Bi-Weekly Rate")</f>
        <v/>
      </c>
      <c r="E14" s="37"/>
      <c r="F14" s="37"/>
      <c r="G14" s="37"/>
      <c r="H14" s="37"/>
      <c r="I14" s="37"/>
      <c r="J14" s="37"/>
      <c r="K14" s="37"/>
      <c r="L14" s="38"/>
    </row>
    <row r="15" spans="1:12" ht="16.5" thickBot="1" x14ac:dyDescent="0.3">
      <c r="B15" s="22"/>
      <c r="C15" s="23"/>
    </row>
    <row r="16" spans="1:12" ht="16.5" thickBot="1" x14ac:dyDescent="0.3">
      <c r="A16" s="24"/>
      <c r="B16" s="25" t="s">
        <v>5</v>
      </c>
      <c r="C16" s="31">
        <v>1</v>
      </c>
      <c r="D16" s="39" t="str">
        <f>IF(C16="","Input FTE",IF(C16&lt;=0,"WARNING! FTE must be Greater than 0",IF(C16&gt;1,"WARNING! FTE is Greater than 1.0","FTE")))</f>
        <v>FTE</v>
      </c>
      <c r="E16" s="37"/>
      <c r="F16" s="37"/>
      <c r="G16" s="37"/>
      <c r="H16" s="37"/>
      <c r="I16" s="37"/>
      <c r="J16" s="37"/>
      <c r="K16" s="37"/>
      <c r="L16" s="38"/>
    </row>
    <row r="17" spans="2:12" x14ac:dyDescent="0.25">
      <c r="B17" s="26"/>
      <c r="C17" s="32">
        <f>IF(C16&lt;=0,"",IF(C16="","",IF(C16&gt;1,"",40*C16)))</f>
        <v>40</v>
      </c>
      <c r="D17" s="36" t="str">
        <f>IF(C17="","","Standard Hours")</f>
        <v>Standard Hours</v>
      </c>
      <c r="E17" s="37"/>
      <c r="F17" s="37"/>
      <c r="G17" s="37"/>
      <c r="H17" s="37"/>
      <c r="I17" s="37"/>
      <c r="J17" s="37"/>
      <c r="K17" s="37"/>
      <c r="L17" s="38"/>
    </row>
    <row r="19" spans="2:12" x14ac:dyDescent="0.25">
      <c r="C19" s="33" t="str">
        <f>IF(C11&lt;0,"",IF(C9="","",IF(C10="","",IF(C13="","",IF(C16&lt;=0,"",IF(C16="","",IF(C16&gt;1,"",C14/(C17*2))))))))</f>
        <v/>
      </c>
      <c r="D19" s="36" t="str">
        <f>IF(C19="","",IF(C19&lt;10,"WARNING!  Hourly Rate of Pay is less than $10.00 Minimum Hourly Rate",IF(C19&gt;200,"WARNING!  Hourly Rate of Pay is Greater than $200.00/hour","Hourly Rate of Pay")))</f>
        <v/>
      </c>
      <c r="E19" s="37"/>
      <c r="F19" s="37"/>
      <c r="G19" s="37"/>
      <c r="H19" s="37"/>
      <c r="I19" s="37"/>
      <c r="J19" s="37"/>
      <c r="K19" s="37"/>
      <c r="L19" s="38"/>
    </row>
    <row r="27" spans="2:12" x14ac:dyDescent="0.25">
      <c r="C27" s="34" t="s">
        <v>8</v>
      </c>
    </row>
  </sheetData>
  <sheetProtection algorithmName="SHA-512" hashValue="UPOk67ckln/iR1OANtPrLS1nJO9At4bFrKZRuovVS5IZcMDGQXT5P/xx56JHlVDfOIMZUN6y/KPmrJaH4d7/Iw==" saltValue="+6r+C5insEwefB2hbCFqzQ==" spinCount="100000" sheet="1" objects="1" scenarios="1" selectLockedCells="1"/>
  <mergeCells count="8">
    <mergeCell ref="D17:L17"/>
    <mergeCell ref="D19:L19"/>
    <mergeCell ref="D9:L9"/>
    <mergeCell ref="D10:L10"/>
    <mergeCell ref="D11:L11"/>
    <mergeCell ref="D13:L13"/>
    <mergeCell ref="D14:L14"/>
    <mergeCell ref="D16:L16"/>
  </mergeCells>
  <conditionalFormatting sqref="C9:D65536">
    <cfRule type="expression" dxfId="13" priority="2">
      <formula>$D9="WARNING!  Hourly Rate of Pay is Greater than $200.00/hour"</formula>
    </cfRule>
    <cfRule type="expression" dxfId="12" priority="3">
      <formula>$D9="WARNING!  Hourly Rate of Pay is less than $10.00 Minimum Hourly Rate"</formula>
    </cfRule>
    <cfRule type="expression" dxfId="11" priority="4">
      <formula>$D9="WARNING! FTE is Greater than 1.0"</formula>
    </cfRule>
    <cfRule type="expression" dxfId="10" priority="5">
      <formula>$D9="WARNING! FTE must be Greater than 0"</formula>
    </cfRule>
    <cfRule type="expression" dxfId="9" priority="6">
      <formula>$D9="WARNING! Date Range is greater than 26.1 Pay Periods"</formula>
    </cfRule>
    <cfRule type="expression" dxfId="8" priority="7">
      <formula>$D9="WARNING! End Date is Before Start Date"</formula>
    </cfRule>
  </conditionalFormatting>
  <conditionalFormatting sqref="C11 C14 C17 C19">
    <cfRule type="notContainsBlanks" dxfId="7" priority="9">
      <formula>LEN(TRIM(C11))&gt;0</formula>
    </cfRule>
  </conditionalFormatting>
  <conditionalFormatting sqref="C9:C10 C13 C16">
    <cfRule type="containsBlanks" dxfId="6" priority="10">
      <formula>LEN(TRIM(C9))=0</formula>
    </cfRule>
  </conditionalFormatting>
  <pageMargins left="0.7" right="0.7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30"/>
  <sheetViews>
    <sheetView showGridLines="0" showRowColHeaders="0" tabSelected="1" zoomScaleNormal="100" workbookViewId="0">
      <pane xSplit="12" ySplit="32" topLeftCell="M41" activePane="bottomRight" state="frozen"/>
      <selection pane="topRight" activeCell="M1" sqref="M1"/>
      <selection pane="bottomLeft" activeCell="A33" sqref="A33"/>
      <selection pane="bottomRight" activeCell="C9" sqref="C9"/>
    </sheetView>
  </sheetViews>
  <sheetFormatPr defaultRowHeight="15" x14ac:dyDescent="0.25"/>
  <cols>
    <col min="1" max="1" width="21.7109375" style="1" bestFit="1" customWidth="1"/>
    <col min="2" max="2" width="2.28515625" style="1" bestFit="1" customWidth="1"/>
    <col min="3" max="3" width="21.7109375" style="1" bestFit="1" customWidth="1"/>
    <col min="4" max="4" width="22.42578125" style="1" bestFit="1" customWidth="1"/>
    <col min="5" max="16384" width="9.140625" style="1"/>
  </cols>
  <sheetData>
    <row r="4" spans="1:13" ht="36" x14ac:dyDescent="0.55000000000000004">
      <c r="D4" s="2" t="s">
        <v>0</v>
      </c>
    </row>
    <row r="5" spans="1:13" x14ac:dyDescent="0.25">
      <c r="C5" s="3"/>
    </row>
    <row r="8" spans="1:13" ht="15.75" thickBot="1" x14ac:dyDescent="0.3">
      <c r="B8" s="4"/>
      <c r="C8" s="4"/>
    </row>
    <row r="9" spans="1:13" ht="17.25" thickTop="1" thickBot="1" x14ac:dyDescent="0.3">
      <c r="A9" s="5"/>
      <c r="B9" s="6" t="s">
        <v>1</v>
      </c>
      <c r="C9" s="7"/>
      <c r="D9" s="41" t="str">
        <f>IF(C9="","Input Begin Date","Begin Date")</f>
        <v>Input Begin Date</v>
      </c>
      <c r="E9" s="41"/>
      <c r="F9" s="41"/>
      <c r="G9" s="41"/>
      <c r="H9" s="41"/>
      <c r="I9" s="41"/>
      <c r="J9" s="41"/>
      <c r="K9" s="41"/>
      <c r="L9" s="41"/>
      <c r="M9" s="42"/>
    </row>
    <row r="10" spans="1:13" ht="17.25" thickTop="1" thickBot="1" x14ac:dyDescent="0.3">
      <c r="A10" s="5"/>
      <c r="B10" s="6" t="s">
        <v>2</v>
      </c>
      <c r="C10" s="7"/>
      <c r="D10" s="41" t="str">
        <f>IF(C10="","Input End Date","End Date")</f>
        <v>Input End Date</v>
      </c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6.5" thickTop="1" x14ac:dyDescent="0.25">
      <c r="B11" s="8"/>
      <c r="C11" s="9" t="str">
        <f>IF(C9="","",IF(C10="","",NETWORKDAYS(C9,C10)/10))</f>
        <v/>
      </c>
      <c r="D11" s="40" t="str">
        <f>IF(C11="","",IF(C11&lt;0,"WARNING! End Date is Before Start Date",IF(C11&gt;26.1,"WARNING! Date Range is greater than 26.1 Pay Periods","Number of Pay Periods")))</f>
        <v/>
      </c>
      <c r="E11" s="41"/>
      <c r="F11" s="41"/>
      <c r="G11" s="41"/>
      <c r="H11" s="41"/>
      <c r="I11" s="41"/>
      <c r="J11" s="41"/>
      <c r="K11" s="41"/>
      <c r="L11" s="41"/>
      <c r="M11" s="42"/>
    </row>
    <row r="12" spans="1:13" x14ac:dyDescent="0.25">
      <c r="D12" s="43" t="s">
        <v>3</v>
      </c>
      <c r="E12" s="44"/>
      <c r="F12" s="44"/>
      <c r="G12" s="44"/>
      <c r="H12" s="44"/>
      <c r="I12" s="44"/>
      <c r="J12" s="44"/>
      <c r="K12" s="44"/>
      <c r="L12" s="44"/>
      <c r="M12" s="45"/>
    </row>
    <row r="13" spans="1:13" ht="15.75" thickBot="1" x14ac:dyDescent="0.3">
      <c r="B13" s="4"/>
      <c r="C13" s="4"/>
    </row>
    <row r="14" spans="1:13" ht="17.25" thickTop="1" thickBot="1" x14ac:dyDescent="0.3">
      <c r="A14" s="5"/>
      <c r="B14" s="6" t="s">
        <v>4</v>
      </c>
      <c r="C14" s="10"/>
      <c r="D14" s="11" t="str">
        <f>IF(C14="","Input FTE",IF(C14&lt;0.001,"WARNING! FTE must be 0.01 or Greater",IF(C14&gt;1,"WARNING! FTE is Greater than 1.0","FTE")))</f>
        <v>Input FTE</v>
      </c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6.5" thickTop="1" x14ac:dyDescent="0.25">
      <c r="C15" s="13" t="str">
        <f>IF(C14="","",C14*40)</f>
        <v/>
      </c>
      <c r="D15" s="40" t="str">
        <f>IF(C14="","","Standard Hours")</f>
        <v/>
      </c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15.75" thickBot="1" x14ac:dyDescent="0.3"/>
    <row r="17" spans="1:14" ht="17.25" thickTop="1" thickBot="1" x14ac:dyDescent="0.3">
      <c r="A17" s="5"/>
      <c r="B17" s="6" t="s">
        <v>5</v>
      </c>
      <c r="C17" s="14"/>
      <c r="D17" s="41" t="str">
        <f>IF(C17="","Input Hourly Rate",IF(C17&lt;10,"WARNING!  Hourly Rate of Pay is less than the $10.00 Minimum Hourly Rate",IF(C17&gt;200,"WARNING!  Hourly Rate of Pay is Greater than $200.00/hour","Hourly Rate of Pay")))</f>
        <v>Input Hourly Rate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1:14" ht="16.5" thickTop="1" x14ac:dyDescent="0.25">
      <c r="C18" s="15" t="str">
        <f>IF(C17="","",IF(C14="","",C15*C17*2))</f>
        <v/>
      </c>
      <c r="D18" s="16" t="str">
        <f>IF(C18="","","Fixed Bi-Weekly Rate")</f>
        <v/>
      </c>
      <c r="E18" s="11"/>
      <c r="F18" s="11"/>
      <c r="G18" s="11"/>
      <c r="H18" s="11"/>
      <c r="I18" s="11"/>
      <c r="J18" s="11"/>
      <c r="K18" s="11"/>
      <c r="L18" s="11"/>
      <c r="M18" s="12"/>
      <c r="N18" s="17"/>
    </row>
    <row r="20" spans="1:14" x14ac:dyDescent="0.25">
      <c r="C20" s="1" t="str">
        <f>IF(C21="","","Calculation Completed")</f>
        <v/>
      </c>
    </row>
    <row r="21" spans="1:14" ht="15.75" x14ac:dyDescent="0.25">
      <c r="C21" s="18" t="str">
        <f>IF(C9="","",IF(C10="","",IF(C14="","",IF(C17="","",C11*(C14*80)*C17))))</f>
        <v/>
      </c>
      <c r="D21" s="40" t="str">
        <f>IF(C21="","","Contract Amount")</f>
        <v/>
      </c>
      <c r="E21" s="41"/>
      <c r="F21" s="41"/>
      <c r="G21" s="41"/>
      <c r="H21" s="41"/>
      <c r="I21" s="41"/>
      <c r="J21" s="41"/>
      <c r="K21" s="41"/>
      <c r="L21" s="41"/>
      <c r="M21" s="42"/>
    </row>
    <row r="30" spans="1:14" x14ac:dyDescent="0.25">
      <c r="B30" s="1" t="s">
        <v>8</v>
      </c>
    </row>
  </sheetData>
  <sheetProtection algorithmName="SHA-512" hashValue="9jOzCrzEgRCc8zP1IJr4s9wG4/Lncb+K8Okx8jzc8eo59lyOjaeFn3GlZaDAxwamSF2hxwhzz6cqdT2Bq8CeIA==" saltValue="yHcHAjSZWcEk2ZZ0fqpNpQ==" spinCount="100000" sheet="1" objects="1" scenarios="1" selectLockedCells="1"/>
  <mergeCells count="7">
    <mergeCell ref="D21:M21"/>
    <mergeCell ref="D9:M9"/>
    <mergeCell ref="D10:M10"/>
    <mergeCell ref="D11:M11"/>
    <mergeCell ref="D12:M12"/>
    <mergeCell ref="D15:M15"/>
    <mergeCell ref="D17:M17"/>
  </mergeCells>
  <conditionalFormatting sqref="C11:M11">
    <cfRule type="expression" dxfId="5" priority="5">
      <formula>$D$11="WARNING! Date Range is greater than 26.1 Pay Periods"</formula>
    </cfRule>
    <cfRule type="expression" dxfId="4" priority="6">
      <formula>$D$11="WARNING! End Date is Before Start Date"</formula>
    </cfRule>
  </conditionalFormatting>
  <conditionalFormatting sqref="C17:M17">
    <cfRule type="expression" dxfId="3" priority="4">
      <formula>$D$17="WARNING!  Hourly Rate of Pay is Greater than $200.00/hour"</formula>
    </cfRule>
  </conditionalFormatting>
  <conditionalFormatting sqref="C21">
    <cfRule type="expression" dxfId="2" priority="3">
      <formula>$D$21="Contract Amount"</formula>
    </cfRule>
  </conditionalFormatting>
  <conditionalFormatting sqref="C20">
    <cfRule type="expression" dxfId="1" priority="2">
      <formula>$C$20="Calculation Completed"</formula>
    </cfRule>
  </conditionalFormatting>
  <conditionalFormatting sqref="C9:C10 C14 C17">
    <cfRule type="containsBlanks" dxfId="0" priority="8">
      <formula>LEN(TRIM(C9))=0</formula>
    </cfRule>
  </conditionalFormatting>
  <dataValidations count="2">
    <dataValidation type="custom" operator="lessThan" allowBlank="1" showErrorMessage="1" errorTitle="Incorrect FTE" error="FTE must be less than or equal to 1.00 and cannot have more than 2 decimal places." sqref="C14" xr:uid="{00000000-0002-0000-0100-000000000000}">
      <formula1>AND(C14=ROUND(C14,2),(C14&lt;=1))</formula1>
    </dataValidation>
    <dataValidation type="decimal" operator="greaterThanOrEqual" allowBlank="1" showErrorMessage="1" errorTitle="Revise Hourly Rate" error="The Hourly Rate must be equal to or greater than $10.00" sqref="C17" xr:uid="{00000000-0002-0000-0100-000001000000}">
      <formula1>10</formula1>
    </dataValidation>
  </dataValidations>
  <printOptions horizontalCentered="1"/>
  <pageMargins left="0.7" right="0.7" top="0.75" bottom="0.75" header="0.3" footer="0.3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5918AC00D2C4D9805894ECD694D99" ma:contentTypeVersion="12" ma:contentTypeDescription="Create a new document." ma:contentTypeScope="" ma:versionID="d7b4d2f917096cc739d0600b1a153e86">
  <xsd:schema xmlns:xsd="http://www.w3.org/2001/XMLSchema" xmlns:xs="http://www.w3.org/2001/XMLSchema" xmlns:p="http://schemas.microsoft.com/office/2006/metadata/properties" xmlns:ns1="http://schemas.microsoft.com/sharepoint/v3" xmlns:ns3="5334a35e-a0ad-470e-9e77-efa9b92f2efe" targetNamespace="http://schemas.microsoft.com/office/2006/metadata/properties" ma:root="true" ma:fieldsID="182bfdd6637eaa8f375feedbd8db1b81" ns1:_="" ns3:_="">
    <xsd:import namespace="http://schemas.microsoft.com/sharepoint/v3"/>
    <xsd:import namespace="5334a35e-a0ad-470e-9e77-efa9b92f2e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4a35e-a0ad-470e-9e77-efa9b92f2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C85CD-96FB-4672-BA43-EF2523F8EF8A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purl.org/dc/elements/1.1/"/>
    <ds:schemaRef ds:uri="5334a35e-a0ad-470e-9e77-efa9b92f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390F1D-BC4A-40AA-97F6-618B53D28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34a35e-a0ad-470e-9e77-efa9b92f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3E3239-4880-43F8-BDE9-D15ABEA2D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ePAF Hourly Rate Calculator</vt:lpstr>
      <vt:lpstr>ePAF Contract Amount Calculator</vt:lpstr>
      <vt:lpstr>'ePAF Contract Amount Calculator'!Print_Area</vt:lpstr>
      <vt:lpstr>'ePAF Hourly Rate Calculator'!Print_Area</vt:lpstr>
    </vt:vector>
  </TitlesOfParts>
  <Company>UCF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Garnette Garricks</dc:creator>
  <cp:lastModifiedBy>Garnette Garricks</cp:lastModifiedBy>
  <cp:lastPrinted>2014-03-31T13:04:01Z</cp:lastPrinted>
  <dcterms:created xsi:type="dcterms:W3CDTF">2014-03-31T12:41:18Z</dcterms:created>
  <dcterms:modified xsi:type="dcterms:W3CDTF">2021-11-29T16:42:09Z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0x010100EF55918AC00D2C4D9805894ECD694D99</vt:lpwstr>
  </property>
</Properties>
</file>