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85" activeTab="0"/>
  </bookViews>
  <sheets>
    <sheet name="ePAF Hourly Rate Calculator" sheetId="1" r:id="rId1"/>
    <sheet name="ePAF Contract Amount Calculator" sheetId="2" r:id="rId2"/>
  </sheets>
  <definedNames>
    <definedName name="Clear" localSheetId="1">#REF!,#REF!,#REF!,#REF!,#REF!</definedName>
    <definedName name="Clear">#REF!,#REF!,#REF!,#REF!,#REF!</definedName>
    <definedName name="Clear_All" localSheetId="1">#REF!,#REF!,#REF!,#REF!,#REF!,#REF!,#REF!,#REF!,#REF!,#REF!,#REF!,#REF!,#REF!,#REF!,#REF!,#REF!,#REF!,#REF!,#REF!</definedName>
    <definedName name="Clear_All">#REF!,#REF!,#REF!,#REF!,#REF!,#REF!,#REF!,#REF!,#REF!,#REF!,#REF!,#REF!,#REF!,#REF!,#REF!,#REF!,#REF!,#REF!,#REF!</definedName>
    <definedName name="NAME_LIST" localSheetId="1">#REF!</definedName>
    <definedName name="NAME_LIST">#REF!</definedName>
    <definedName name="_xlnm.Print_Area" localSheetId="1">'ePAF Contract Amount Calculator'!$A$1:$L$32</definedName>
    <definedName name="_xlnm.Print_Area" localSheetId="0">'ePAF Hourly Rate Calculator'!$A$1:$L$30</definedName>
  </definedNames>
  <calcPr fullCalcOnLoad="1"/>
</workbook>
</file>

<file path=xl/sharedStrings.xml><?xml version="1.0" encoding="utf-8"?>
<sst xmlns="http://schemas.openxmlformats.org/spreadsheetml/2006/main" count="14" uniqueCount="10">
  <si>
    <t>ePAF Contract Amount Calculator</t>
  </si>
  <si>
    <t>A</t>
  </si>
  <si>
    <t>B</t>
  </si>
  <si>
    <t>There are 26.1 pay periods in a regular calendar year.  During leap a year there are 26.2 pay periods.</t>
  </si>
  <si>
    <t>C</t>
  </si>
  <si>
    <t>D</t>
  </si>
  <si>
    <t>There are 26.1 pay periods in a regular calendar year.  During leap years there are 26.2 pay periods.</t>
  </si>
  <si>
    <t>ePAF Hourly Rate Calculator</t>
  </si>
  <si>
    <t>Revised by AC 12/18/2017</t>
  </si>
  <si>
    <t>Revised by AC 12/18/17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</si>
</sst>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#,##0.0_);[Red]\(#,##0.0\)"/>
    <numFmt numFmtId="166" formatCode="&quot;$&quot;#,##0.000000_);[Red]\(&quot;$&quot;#,##0.000000\)"/>
    <numFmt numFmtId="167" formatCode="0.0"/>
    <numFmt numFmtId="168" formatCode="&quot;$&quot;#,##0.00"/>
    <numFmt numFmtId="169" formatCode="&quot;$&quot;#,##0.000000_);\(&quot;$&quot;#,##0.000000\)"/>
    <numFmt numFmtId="170" formatCode="&quot;$&quot;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ck"/>
      <right style="thick"/>
      <top style="thick"/>
      <bottom style="thick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medium"/>
      <right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6" fillId="33" borderId="13" xfId="0" applyFont="1" applyFill="1" applyBorder="1" applyAlignment="1" applyProtection="1">
      <alignment horizontal="center"/>
      <protection/>
    </xf>
    <xf numFmtId="164" fontId="4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165" fontId="40" fillId="34" borderId="14" xfId="42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Border="1" applyAlignment="1" applyProtection="1">
      <alignment horizontal="center" vertical="center"/>
      <protection locked="0"/>
    </xf>
    <xf numFmtId="0" fontId="40" fillId="34" borderId="15" xfId="0" applyFont="1" applyFill="1" applyBorder="1" applyAlignment="1" applyProtection="1">
      <alignment horizontal="left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2" fontId="40" fillId="34" borderId="14" xfId="0" applyNumberFormat="1" applyFont="1" applyFill="1" applyBorder="1" applyAlignment="1" applyProtection="1">
      <alignment horizontal="center" vertical="center"/>
      <protection/>
    </xf>
    <xf numFmtId="166" fontId="40" fillId="0" borderId="13" xfId="44" applyNumberFormat="1" applyFont="1" applyBorder="1" applyAlignment="1" applyProtection="1">
      <alignment horizontal="center" vertical="center"/>
      <protection locked="0"/>
    </xf>
    <xf numFmtId="166" fontId="40" fillId="34" borderId="14" xfId="44" applyNumberFormat="1" applyFont="1" applyFill="1" applyBorder="1" applyAlignment="1" applyProtection="1">
      <alignment horizontal="center" vertical="center"/>
      <protection/>
    </xf>
    <xf numFmtId="0" fontId="40" fillId="34" borderId="12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/>
      <protection/>
    </xf>
    <xf numFmtId="8" fontId="4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26" fillId="33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167" fontId="40" fillId="0" borderId="14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68" fontId="40" fillId="0" borderId="17" xfId="44" applyNumberFormat="1" applyFont="1" applyBorder="1" applyAlignment="1" applyProtection="1">
      <alignment horizontal="center"/>
      <protection locked="0"/>
    </xf>
    <xf numFmtId="169" fontId="40" fillId="0" borderId="14" xfId="0" applyNumberFormat="1" applyFont="1" applyFill="1" applyBorder="1" applyAlignment="1">
      <alignment horizontal="center"/>
    </xf>
    <xf numFmtId="2" fontId="40" fillId="0" borderId="17" xfId="0" applyNumberFormat="1" applyFont="1" applyBorder="1" applyAlignment="1" applyProtection="1">
      <alignment horizontal="center"/>
      <protection locked="0"/>
    </xf>
    <xf numFmtId="2" fontId="40" fillId="0" borderId="14" xfId="0" applyNumberFormat="1" applyFont="1" applyFill="1" applyBorder="1" applyAlignment="1">
      <alignment horizontal="center"/>
    </xf>
    <xf numFmtId="170" fontId="40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64" fontId="40" fillId="0" borderId="17" xfId="0" applyNumberFormat="1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34" borderId="12" xfId="0" applyFont="1" applyFill="1" applyBorder="1" applyAlignment="1" applyProtection="1">
      <alignment horizontal="left" vertical="center"/>
      <protection/>
    </xf>
    <xf numFmtId="0" fontId="40" fillId="34" borderId="15" xfId="0" applyFont="1" applyFill="1" applyBorder="1" applyAlignment="1" applyProtection="1">
      <alignment horizontal="left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 applyProtection="1">
      <alignment horizontal="left" vertical="center"/>
      <protection/>
    </xf>
    <xf numFmtId="0" fontId="41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theme="8" tint="0.3999499976634979"/>
        </patternFill>
      </fill>
    </dxf>
    <dxf>
      <font>
        <b/>
        <i val="0"/>
        <color rgb="FF00B05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B05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2</xdr:col>
      <xdr:colOff>1247775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63777"/>
        <a:stretch>
          <a:fillRect/>
        </a:stretch>
      </xdr:blipFill>
      <xdr:spPr>
        <a:xfrm>
          <a:off x="752475" y="200025"/>
          <a:ext cx="1419225" cy="1419225"/>
        </a:xfrm>
        <a:prstGeom prst="rect">
          <a:avLst/>
        </a:prstGeom>
        <a:solidFill>
          <a:srgbClr val="FFCC00">
            <a:alpha val="50000"/>
          </a:srgbClr>
        </a:solidFill>
        <a:ln w="317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sp>
      <xdr:nvSpPr>
        <xdr:cNvPr id="2" name="CommandButton1" hidden="1"/>
        <xdr:cNvSpPr>
          <a:spLocks/>
        </xdr:cNvSpPr>
      </xdr:nvSpPr>
      <xdr:spPr>
        <a:xfrm>
          <a:off x="914400" y="4457700"/>
          <a:ext cx="2057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pic macro="[0]!Clear_c">
      <xdr:nvPicPr>
        <xdr:cNvPr id="3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14400" y="4457700"/>
          <a:ext cx="2057400" cy="581025"/>
        </a:xfrm>
        <a:prstGeom prst="rect">
          <a:avLst/>
        </a:prstGeom>
        <a:noFill/>
        <a:ln w="1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2</xdr:col>
      <xdr:colOff>581025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23</xdr:row>
      <xdr:rowOff>161925</xdr:rowOff>
    </xdr:from>
    <xdr:to>
      <xdr:col>3</xdr:col>
      <xdr:colOff>28575</xdr:colOff>
      <xdr:row>28</xdr:row>
      <xdr:rowOff>95250</xdr:rowOff>
    </xdr:to>
    <xdr:sp macro="[0]!Clear_v">
      <xdr:nvSpPr>
        <xdr:cNvPr id="2" name="Rounded Rectangle 2"/>
        <xdr:cNvSpPr>
          <a:spLocks/>
        </xdr:cNvSpPr>
      </xdr:nvSpPr>
      <xdr:spPr>
        <a:xfrm>
          <a:off x="1381125" y="5019675"/>
          <a:ext cx="1695450" cy="885825"/>
        </a:xfrm>
        <a:prstGeom prst="roundRect">
          <a:avLst/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Clear Form (Ctrl + v)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7"/>
  <sheetViews>
    <sheetView showGridLines="0" showRowColHeaders="0" tabSelected="1" zoomScalePageLayoutView="0" workbookViewId="0" topLeftCell="A1">
      <pane xSplit="12" ySplit="30" topLeftCell="M31" activePane="bottomRight" state="frozen"/>
      <selection pane="topLeft" activeCell="A1" sqref="A1"/>
      <selection pane="topRight" activeCell="M1" sqref="M1"/>
      <selection pane="bottomLeft" activeCell="A31" sqref="A31"/>
      <selection pane="bottomRight" activeCell="C9" sqref="C9"/>
    </sheetView>
  </sheetViews>
  <sheetFormatPr defaultColWidth="11.421875" defaultRowHeight="15"/>
  <cols>
    <col min="1" max="1" width="11.421875" style="19" customWidth="1"/>
    <col min="2" max="2" width="2.421875" style="19" bestFit="1" customWidth="1"/>
    <col min="3" max="3" width="31.140625" style="20" customWidth="1"/>
    <col min="4" max="4" width="22.421875" style="20" bestFit="1" customWidth="1"/>
    <col min="5" max="16384" width="11.421875" style="19" customWidth="1"/>
  </cols>
  <sheetData>
    <row r="4" ht="36">
      <c r="D4" s="21" t="s">
        <v>7</v>
      </c>
    </row>
    <row r="8" spans="2:3" ht="16.5" thickBot="1">
      <c r="B8" s="22"/>
      <c r="C8" s="23"/>
    </row>
    <row r="9" spans="1:12" ht="16.5" thickBot="1">
      <c r="A9" s="24"/>
      <c r="B9" s="25" t="s">
        <v>1</v>
      </c>
      <c r="C9" s="35"/>
      <c r="D9" s="39" t="str">
        <f>IF(C9="","Input Begin Date","Begin Date")</f>
        <v>Input Begin Date</v>
      </c>
      <c r="E9" s="37"/>
      <c r="F9" s="37"/>
      <c r="G9" s="37"/>
      <c r="H9" s="37"/>
      <c r="I9" s="37"/>
      <c r="J9" s="37"/>
      <c r="K9" s="37"/>
      <c r="L9" s="38"/>
    </row>
    <row r="10" spans="1:12" ht="16.5" thickBot="1">
      <c r="A10" s="24"/>
      <c r="B10" s="25" t="s">
        <v>2</v>
      </c>
      <c r="C10" s="35"/>
      <c r="D10" s="39" t="str">
        <f>IF(C10="","Input End Date","End Date")</f>
        <v>Input End Date</v>
      </c>
      <c r="E10" s="37"/>
      <c r="F10" s="37"/>
      <c r="G10" s="37"/>
      <c r="H10" s="37"/>
      <c r="I10" s="37"/>
      <c r="J10" s="37"/>
      <c r="K10" s="37"/>
      <c r="L10" s="38"/>
    </row>
    <row r="11" spans="2:12" ht="15.75">
      <c r="B11" s="26"/>
      <c r="C11" s="27">
        <f>IF(C9="","",IF(C10="","",NETWORKDAYS(C9,C10)/10))</f>
      </c>
      <c r="D11" s="36">
        <f>IF(C11="","",IF(C11&lt;0,"WARNING! End Date is Before Start Date",IF(C11&gt;26.1,"WARNING! Date Range is greater than 26.1 Pay Periods","Number of Pay Periods")))</f>
      </c>
      <c r="E11" s="37"/>
      <c r="F11" s="37"/>
      <c r="G11" s="37"/>
      <c r="H11" s="37"/>
      <c r="I11" s="37"/>
      <c r="J11" s="37"/>
      <c r="K11" s="37"/>
      <c r="L11" s="38"/>
    </row>
    <row r="12" spans="2:4" ht="16.5" thickBot="1">
      <c r="B12" s="22"/>
      <c r="C12" s="23"/>
      <c r="D12" s="28" t="s">
        <v>6</v>
      </c>
    </row>
    <row r="13" spans="1:12" ht="16.5" thickBot="1">
      <c r="A13" s="24"/>
      <c r="B13" s="25" t="s">
        <v>4</v>
      </c>
      <c r="C13" s="29"/>
      <c r="D13" s="39" t="str">
        <f>IF(C13="","Input Contract Amount","Contract Amount")</f>
        <v>Input Contract Amount</v>
      </c>
      <c r="E13" s="37"/>
      <c r="F13" s="37"/>
      <c r="G13" s="37"/>
      <c r="H13" s="37"/>
      <c r="I13" s="37"/>
      <c r="J13" s="37"/>
      <c r="K13" s="37"/>
      <c r="L13" s="38"/>
    </row>
    <row r="14" spans="2:12" ht="15.75">
      <c r="B14" s="26"/>
      <c r="C14" s="30">
        <f>IF(C11&lt;=0,"",IF(C9="","",IF(C10="","",IF(C13="","",C13/C11))))</f>
      </c>
      <c r="D14" s="36">
        <f>IF(C14="","","Fixed Bi-Weekly Rate")</f>
      </c>
      <c r="E14" s="37"/>
      <c r="F14" s="37"/>
      <c r="G14" s="37"/>
      <c r="H14" s="37"/>
      <c r="I14" s="37"/>
      <c r="J14" s="37"/>
      <c r="K14" s="37"/>
      <c r="L14" s="38"/>
    </row>
    <row r="15" spans="2:3" ht="16.5" thickBot="1">
      <c r="B15" s="22"/>
      <c r="C15" s="23"/>
    </row>
    <row r="16" spans="1:12" ht="16.5" thickBot="1">
      <c r="A16" s="24"/>
      <c r="B16" s="25" t="s">
        <v>5</v>
      </c>
      <c r="C16" s="31"/>
      <c r="D16" s="39" t="str">
        <f>IF(C16="","Input FTE",IF(C16&lt;=0,"WARNING! FTE must be Greater than 0",IF(C16&gt;1,"WARNING! FTE is Greater than 1.0","FTE")))</f>
        <v>Input FTE</v>
      </c>
      <c r="E16" s="37"/>
      <c r="F16" s="37"/>
      <c r="G16" s="37"/>
      <c r="H16" s="37"/>
      <c r="I16" s="37"/>
      <c r="J16" s="37"/>
      <c r="K16" s="37"/>
      <c r="L16" s="38"/>
    </row>
    <row r="17" spans="2:12" ht="15.75">
      <c r="B17" s="26"/>
      <c r="C17" s="32">
        <f>IF(C16&lt;=0,"",IF(C16="","",IF(C16&gt;1,"",40*C16)))</f>
      </c>
      <c r="D17" s="36">
        <f>IF(C17="","","Standard Hours")</f>
      </c>
      <c r="E17" s="37"/>
      <c r="F17" s="37"/>
      <c r="G17" s="37"/>
      <c r="H17" s="37"/>
      <c r="I17" s="37"/>
      <c r="J17" s="37"/>
      <c r="K17" s="37"/>
      <c r="L17" s="38"/>
    </row>
    <row r="19" spans="3:12" ht="15.75">
      <c r="C19" s="33">
        <f>IF(C11&lt;0,"",IF(C9="","",IF(C10="","",IF(C13="","",IF(C16&lt;=0,"",IF(C16="","",IF(C16&gt;1,"",C14/(C17*2))))))))</f>
      </c>
      <c r="D19" s="36">
        <f>IF(C19="","",IF(C19&lt;8.1,"WARNING!  Hourly Rate of Pay is less than $8.25 Minimum Hourly Rate",IF(C19&gt;200,"WARNING!  Hourly Rate of Pay is Greater than $200.00/hour","Hourly Rate of Pay")))</f>
      </c>
      <c r="E19" s="37"/>
      <c r="F19" s="37"/>
      <c r="G19" s="37"/>
      <c r="H19" s="37"/>
      <c r="I19" s="37"/>
      <c r="J19" s="37"/>
      <c r="K19" s="37"/>
      <c r="L19" s="38"/>
    </row>
    <row r="27" ht="15.75">
      <c r="C27" s="34" t="s">
        <v>9</v>
      </c>
    </row>
  </sheetData>
  <sheetProtection password="E96A" sheet="1" selectLockedCells="1"/>
  <mergeCells count="8">
    <mergeCell ref="D17:L17"/>
    <mergeCell ref="D19:L19"/>
    <mergeCell ref="D9:L9"/>
    <mergeCell ref="D10:L10"/>
    <mergeCell ref="D11:L11"/>
    <mergeCell ref="D13:L13"/>
    <mergeCell ref="D14:L14"/>
    <mergeCell ref="D16:L16"/>
  </mergeCells>
  <conditionalFormatting sqref="C9:D65536">
    <cfRule type="expression" priority="2" dxfId="11">
      <formula>$D9="WARNING!  Hourly Rate of Pay is Greater than $200.00/hour"</formula>
    </cfRule>
    <cfRule type="expression" priority="3" dxfId="11">
      <formula>$D9="WARNING!  Hourly Rate of Pay is less than $8.10 Minimum Hourly Rate"</formula>
    </cfRule>
    <cfRule type="expression" priority="4" dxfId="11">
      <formula>$D9="WARNING! FTE is Greater than 1.0"</formula>
    </cfRule>
    <cfRule type="expression" priority="5" dxfId="11">
      <formula>$D9="WARNING! FTE must be Greater than 0"</formula>
    </cfRule>
    <cfRule type="expression" priority="6" dxfId="11">
      <formula>$D9="WARNING! Date Range is greater than 26.1 Pay Periods"</formula>
    </cfRule>
    <cfRule type="expression" priority="7" dxfId="11">
      <formula>$D9="WARNING! End Date is Before Start Date"</formula>
    </cfRule>
  </conditionalFormatting>
  <conditionalFormatting sqref="C11 C14 C17 C19">
    <cfRule type="notContainsBlanks" priority="8" dxfId="12">
      <formula>LEN(TRIM(C11))&gt;0</formula>
    </cfRule>
  </conditionalFormatting>
  <conditionalFormatting sqref="C9:C10 C13 C16">
    <cfRule type="containsBlanks" priority="1" dxfId="6">
      <formula>LEN(TRIM(C9))=0</formula>
    </cfRule>
  </conditionalFormatting>
  <printOptions/>
  <pageMargins left="0.7" right="0.7" top="0.75" bottom="0.75" header="0.3" footer="0.3"/>
  <pageSetup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0"/>
  <sheetViews>
    <sheetView showGridLines="0" showRowColHeaders="0" zoomScalePageLayoutView="0" workbookViewId="0" topLeftCell="A1">
      <pane xSplit="12" ySplit="32" topLeftCell="M33" activePane="bottomRight" state="frozen"/>
      <selection pane="topLeft" activeCell="A1" sqref="A1"/>
      <selection pane="topRight" activeCell="M1" sqref="M1"/>
      <selection pane="bottomLeft" activeCell="A33" sqref="A33"/>
      <selection pane="bottomRight" activeCell="C17" sqref="C17"/>
    </sheetView>
  </sheetViews>
  <sheetFormatPr defaultColWidth="9.140625" defaultRowHeight="15"/>
  <cols>
    <col min="1" max="1" width="21.7109375" style="1" bestFit="1" customWidth="1"/>
    <col min="2" max="2" width="2.28125" style="1" bestFit="1" customWidth="1"/>
    <col min="3" max="3" width="21.7109375" style="1" bestFit="1" customWidth="1"/>
    <col min="4" max="4" width="22.421875" style="1" bestFit="1" customWidth="1"/>
    <col min="5" max="16384" width="9.140625" style="1" customWidth="1"/>
  </cols>
  <sheetData>
    <row r="1" ht="15"/>
    <row r="2" ht="15"/>
    <row r="3" ht="15"/>
    <row r="4" ht="36">
      <c r="D4" s="2" t="s">
        <v>0</v>
      </c>
    </row>
    <row r="5" ht="15">
      <c r="C5" s="3"/>
    </row>
    <row r="6" ht="15"/>
    <row r="7" ht="15"/>
    <row r="8" spans="2:3" ht="15.75" thickBot="1">
      <c r="B8" s="4"/>
      <c r="C8" s="4"/>
    </row>
    <row r="9" spans="1:13" ht="17.25" thickBot="1" thickTop="1">
      <c r="A9" s="5"/>
      <c r="B9" s="6" t="s">
        <v>1</v>
      </c>
      <c r="C9" s="7"/>
      <c r="D9" s="41" t="str">
        <f>IF(C9="","Input Begin Date","Begin Date")</f>
        <v>Input Begin Date</v>
      </c>
      <c r="E9" s="41"/>
      <c r="F9" s="41"/>
      <c r="G9" s="41"/>
      <c r="H9" s="41"/>
      <c r="I9" s="41"/>
      <c r="J9" s="41"/>
      <c r="K9" s="41"/>
      <c r="L9" s="41"/>
      <c r="M9" s="42"/>
    </row>
    <row r="10" spans="1:13" ht="17.25" thickBot="1" thickTop="1">
      <c r="A10" s="5"/>
      <c r="B10" s="6" t="s">
        <v>2</v>
      </c>
      <c r="C10" s="7"/>
      <c r="D10" s="41" t="str">
        <f>IF(C10="","Input End Date","End Date")</f>
        <v>Input End Date</v>
      </c>
      <c r="E10" s="41"/>
      <c r="F10" s="41"/>
      <c r="G10" s="41"/>
      <c r="H10" s="41"/>
      <c r="I10" s="41"/>
      <c r="J10" s="41"/>
      <c r="K10" s="41"/>
      <c r="L10" s="41"/>
      <c r="M10" s="42"/>
    </row>
    <row r="11" spans="2:13" ht="16.5" thickTop="1">
      <c r="B11" s="8"/>
      <c r="C11" s="9">
        <f>IF(C9="","",IF(C10="","",NETWORKDAYS(C9,C10)/10))</f>
      </c>
      <c r="D11" s="40">
        <f>IF(C11="","",IF(C11&lt;0,"WARNING! End Date is Before Start Date",IF(C11&gt;26.1,"WARNING! Date Range is greater than 26.1 Pay Periods","Number of Pay Periods")))</f>
      </c>
      <c r="E11" s="41"/>
      <c r="F11" s="41"/>
      <c r="G11" s="41"/>
      <c r="H11" s="41"/>
      <c r="I11" s="41"/>
      <c r="J11" s="41"/>
      <c r="K11" s="41"/>
      <c r="L11" s="41"/>
      <c r="M11" s="42"/>
    </row>
    <row r="12" spans="4:13" ht="15">
      <c r="D12" s="43" t="s">
        <v>3</v>
      </c>
      <c r="E12" s="44"/>
      <c r="F12" s="44"/>
      <c r="G12" s="44"/>
      <c r="H12" s="44"/>
      <c r="I12" s="44"/>
      <c r="J12" s="44"/>
      <c r="K12" s="44"/>
      <c r="L12" s="44"/>
      <c r="M12" s="45"/>
    </row>
    <row r="13" spans="2:3" ht="15.75" thickBot="1">
      <c r="B13" s="4"/>
      <c r="C13" s="4"/>
    </row>
    <row r="14" spans="1:13" ht="17.25" thickBot="1" thickTop="1">
      <c r="A14" s="5"/>
      <c r="B14" s="6" t="s">
        <v>4</v>
      </c>
      <c r="C14" s="10"/>
      <c r="D14" s="11" t="str">
        <f>IF(C14="","Input FTE",IF(C14&lt;0.001,"WARNING! FTE must be 0.01 or Greater",IF(C14&gt;1,"WARNING! FTE is Greater than 1.0","FTE")))</f>
        <v>Input FTE</v>
      </c>
      <c r="E14" s="11"/>
      <c r="F14" s="11"/>
      <c r="G14" s="11"/>
      <c r="H14" s="11"/>
      <c r="I14" s="11"/>
      <c r="J14" s="11"/>
      <c r="K14" s="11"/>
      <c r="L14" s="11"/>
      <c r="M14" s="12"/>
    </row>
    <row r="15" spans="3:13" ht="16.5" thickTop="1">
      <c r="C15" s="13">
        <f>IF(C14="","",C14*40)</f>
      </c>
      <c r="D15" s="40">
        <f>IF(C14="","","Standard Hours")</f>
      </c>
      <c r="E15" s="41"/>
      <c r="F15" s="41"/>
      <c r="G15" s="41"/>
      <c r="H15" s="41"/>
      <c r="I15" s="41"/>
      <c r="J15" s="41"/>
      <c r="K15" s="41"/>
      <c r="L15" s="41"/>
      <c r="M15" s="42"/>
    </row>
    <row r="16" ht="15.75" thickBot="1"/>
    <row r="17" spans="1:13" ht="17.25" thickBot="1" thickTop="1">
      <c r="A17" s="5"/>
      <c r="B17" s="6" t="s">
        <v>5</v>
      </c>
      <c r="C17" s="14"/>
      <c r="D17" s="41" t="str">
        <f>IF(C17="","Input Hourly Rate",IF(C17&lt;8.25,"WARNING!  Hourly Rate of Pay is less than the $8.25 Minimum Hourly Rate",IF(C17&gt;200,"WARNING!  Hourly Rate of Pay is Greater than $200.00/hour","Hourly Rate of Pay")))</f>
        <v>Input Hourly Rate</v>
      </c>
      <c r="E17" s="41"/>
      <c r="F17" s="41"/>
      <c r="G17" s="41"/>
      <c r="H17" s="41"/>
      <c r="I17" s="41"/>
      <c r="J17" s="41"/>
      <c r="K17" s="41"/>
      <c r="L17" s="41"/>
      <c r="M17" s="42"/>
    </row>
    <row r="18" spans="3:14" ht="16.5" thickTop="1">
      <c r="C18" s="15">
        <f>IF(C17="","",IF(C14="","",C15*C17*2))</f>
      </c>
      <c r="D18" s="16">
        <f>IF(C18="","","Fixed Bi-Weekly Rate")</f>
      </c>
      <c r="E18" s="11"/>
      <c r="F18" s="11"/>
      <c r="G18" s="11"/>
      <c r="H18" s="11"/>
      <c r="I18" s="11"/>
      <c r="J18" s="11"/>
      <c r="K18" s="11"/>
      <c r="L18" s="11"/>
      <c r="M18" s="12"/>
      <c r="N18" s="17"/>
    </row>
    <row r="20" ht="15">
      <c r="C20" s="1">
        <f>IF(C21="","","Calculation Completed")</f>
      </c>
    </row>
    <row r="21" spans="3:13" ht="15.75">
      <c r="C21" s="18">
        <f>IF(C9="","",IF(C10="","",IF(C14="","",IF(C17="","",C11*(C14*80)*C17))))</f>
      </c>
      <c r="D21" s="40">
        <f>IF(C21="","","Contract Amount")</f>
      </c>
      <c r="E21" s="41"/>
      <c r="F21" s="41"/>
      <c r="G21" s="41"/>
      <c r="H21" s="41"/>
      <c r="I21" s="41"/>
      <c r="J21" s="41"/>
      <c r="K21" s="41"/>
      <c r="L21" s="41"/>
      <c r="M21" s="42"/>
    </row>
    <row r="30" ht="15">
      <c r="B30" s="1" t="s">
        <v>8</v>
      </c>
    </row>
  </sheetData>
  <sheetProtection password="E96A" sheet="1" objects="1" scenarios="1" selectLockedCells="1"/>
  <mergeCells count="7">
    <mergeCell ref="D21:M21"/>
    <mergeCell ref="D9:M9"/>
    <mergeCell ref="D10:M10"/>
    <mergeCell ref="D11:M11"/>
    <mergeCell ref="D12:M12"/>
    <mergeCell ref="D15:M15"/>
    <mergeCell ref="D17:M17"/>
  </mergeCells>
  <conditionalFormatting sqref="C11:M11">
    <cfRule type="expression" priority="5" dxfId="13">
      <formula>$D$11="WARNING! Date Range is greater than 26.1 Pay Periods"</formula>
    </cfRule>
    <cfRule type="expression" priority="6" dxfId="13">
      <formula>$D$11="WARNING! End Date is Before Start Date"</formula>
    </cfRule>
  </conditionalFormatting>
  <conditionalFormatting sqref="C17:M17">
    <cfRule type="expression" priority="4" dxfId="13">
      <formula>$D$17="WARNING!  Hourly Rate of Pay is Greater than $200.00/hour"</formula>
    </cfRule>
  </conditionalFormatting>
  <conditionalFormatting sqref="C21">
    <cfRule type="expression" priority="3" dxfId="14">
      <formula>$D$21="Contract Amount"</formula>
    </cfRule>
  </conditionalFormatting>
  <conditionalFormatting sqref="C20">
    <cfRule type="expression" priority="2" dxfId="15">
      <formula>$C$20="Calculation Completed"</formula>
    </cfRule>
  </conditionalFormatting>
  <conditionalFormatting sqref="C9:C10 C14 C17">
    <cfRule type="containsBlanks" priority="1" dxfId="0">
      <formula>LEN(TRIM(C9))=0</formula>
    </cfRule>
  </conditionalFormatting>
  <dataValidations count="2">
    <dataValidation type="custom" operator="lessThan" allowBlank="1" showErrorMessage="1" errorTitle="Incorrect FTE" error="FTE must be less than or equal to 1.00 and cannot have more than 2 decimal places." sqref="C14">
      <formula1>AND(C14=ROUND(C14,2),(C14&lt;=1))</formula1>
    </dataValidation>
    <dataValidation type="decimal" operator="greaterThanOrEqual" allowBlank="1" showErrorMessage="1" errorTitle="Revise Hourly Rate" error="The Hourly Rate must be equal to or greater than $8.25" sqref="C17">
      <formula1>8.25</formula1>
    </dataValidation>
  </dataValidations>
  <printOptions horizontalCentered="1"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Garnette Garricks</dc:creator>
  <cp:keywords/>
  <dc:description/>
  <cp:lastModifiedBy>Abbee Camen</cp:lastModifiedBy>
  <cp:lastPrinted>2014-03-31T13:04:01Z</cp:lastPrinted>
  <dcterms:created xsi:type="dcterms:W3CDTF">2014-03-31T12:41:18Z</dcterms:created>
  <dcterms:modified xsi:type="dcterms:W3CDTF">2017-12-18T19:17:30Z</dcterms:modified>
  <cp:category/>
  <cp:version/>
  <cp:contentType/>
  <cp:contentStatus/>
</cp:coreProperties>
</file>