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O:\Compensation and Classification\Comp Team Folders\Brian\Random Working Files\"/>
    </mc:Choice>
  </mc:AlternateContent>
  <xr:revisionPtr revIDLastSave="0" documentId="13_ncr:1_{855B7D02-CFF1-464C-984D-38EE92EC452F}" xr6:coauthVersionLast="47" xr6:coauthVersionMax="47" xr10:uidLastSave="{00000000-0000-0000-0000-000000000000}"/>
  <bookViews>
    <workbookView xWindow="0" yWindow="600" windowWidth="38400" windowHeight="15600" firstSheet="1" activeTab="1" xr2:uid="{01BB11BC-8EED-4B87-8B26-B4CECDECDC3A}"/>
  </bookViews>
  <sheets>
    <sheet name="Work_Experience_Calculations" sheetId="2" r:id="rId1"/>
    <sheet name="Calculator" sheetId="5" r:id="rId2"/>
    <sheet name="Shift_Diff_Calculations" sheetId="4" r:id="rId3"/>
    <sheet name="Final Pay Grade Structure" sheetId="1" r:id="rId4"/>
  </sheets>
  <definedNames>
    <definedName name="_xlnm._FilterDatabase" localSheetId="2" hidden="1">Shift_Diff_Calculations!$A$1:$F$26</definedName>
    <definedName name="_xlnm.Print_Area" localSheetId="3">'Final Pay Grade Structure'!$A$2:$M$23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 i="5" l="1"/>
  <c r="E5" i="5"/>
  <c r="D5" i="5"/>
  <c r="C5" i="5"/>
  <c r="H16" i="5"/>
  <c r="F5" i="5" s="1"/>
  <c r="H17" i="5"/>
  <c r="H18" i="5"/>
  <c r="H19" i="5"/>
  <c r="H20" i="5"/>
  <c r="H21" i="5"/>
  <c r="H22" i="5"/>
  <c r="H23" i="5"/>
  <c r="H24" i="5"/>
  <c r="H25" i="5"/>
  <c r="H26" i="5"/>
  <c r="H27" i="5"/>
  <c r="H28" i="5"/>
  <c r="H29" i="5"/>
  <c r="H15" i="5"/>
  <c r="F26" i="4"/>
  <c r="E26" i="4"/>
  <c r="F22" i="4"/>
  <c r="E22" i="4"/>
  <c r="F24" i="4"/>
  <c r="E24" i="4"/>
  <c r="F20" i="4"/>
  <c r="E20" i="4"/>
  <c r="F25" i="4"/>
  <c r="E25" i="4"/>
  <c r="F23" i="4"/>
  <c r="E23" i="4"/>
  <c r="F19" i="4"/>
  <c r="E19" i="4"/>
  <c r="E18" i="4"/>
  <c r="F18" i="4"/>
  <c r="E32" i="5" l="1"/>
  <c r="E31" i="5"/>
  <c r="E30" i="5"/>
  <c r="H5" i="5"/>
  <c r="G5" i="5"/>
  <c r="M22" i="1"/>
  <c r="K22" i="1"/>
  <c r="J22" i="1"/>
  <c r="I22" i="1"/>
  <c r="F22" i="1"/>
  <c r="G22" i="1" s="1"/>
  <c r="M21" i="1"/>
  <c r="K21" i="1"/>
  <c r="J21" i="1"/>
  <c r="I21" i="1"/>
  <c r="F21" i="1"/>
  <c r="G21" i="1" s="1"/>
  <c r="E21" i="1"/>
  <c r="M20" i="1"/>
  <c r="K20" i="1"/>
  <c r="J20" i="1"/>
  <c r="I20" i="1"/>
  <c r="G20" i="1"/>
  <c r="F20" i="1"/>
  <c r="E20" i="1"/>
  <c r="D30" i="5" l="1"/>
  <c r="H30" i="5"/>
  <c r="D31" i="5"/>
  <c r="H31" i="5"/>
  <c r="D32" i="5"/>
  <c r="H32" i="5"/>
  <c r="E22" i="1"/>
  <c r="F17" i="4"/>
  <c r="E17" i="4"/>
  <c r="F16" i="4"/>
  <c r="E16" i="4"/>
  <c r="F15" i="4"/>
  <c r="E15" i="4"/>
  <c r="F14" i="4"/>
  <c r="E14" i="4"/>
  <c r="F13" i="4"/>
  <c r="E13" i="4"/>
  <c r="F12" i="4"/>
  <c r="E12" i="4"/>
  <c r="F11" i="4"/>
  <c r="E11" i="4"/>
  <c r="F10" i="4"/>
  <c r="E10" i="4"/>
  <c r="F9" i="4"/>
  <c r="E9" i="4"/>
  <c r="F8" i="4"/>
  <c r="E8" i="4"/>
  <c r="F7" i="4"/>
  <c r="E7" i="4"/>
  <c r="F6" i="4"/>
  <c r="E6" i="4"/>
  <c r="F5" i="4"/>
  <c r="E5" i="4"/>
  <c r="F4" i="4"/>
  <c r="E4" i="4"/>
  <c r="F3" i="4"/>
  <c r="E3" i="4"/>
  <c r="F2" i="4"/>
  <c r="E2" i="4"/>
  <c r="J31" i="2" l="1"/>
  <c r="J28" i="2"/>
  <c r="J25" i="2"/>
  <c r="J22" i="2"/>
  <c r="J19" i="2"/>
  <c r="J16" i="2"/>
  <c r="J13" i="2"/>
  <c r="J10" i="2"/>
  <c r="J7" i="2"/>
  <c r="J4" i="2"/>
  <c r="J33" i="2" s="1"/>
  <c r="F31" i="2"/>
  <c r="F28" i="2"/>
  <c r="F25" i="2"/>
  <c r="F22" i="2"/>
  <c r="F19" i="2"/>
  <c r="F16" i="2"/>
  <c r="F13" i="2"/>
  <c r="F10" i="2"/>
  <c r="F7" i="2"/>
  <c r="F4" i="2"/>
  <c r="F33" i="2" s="1"/>
  <c r="B31" i="2" l="1"/>
  <c r="B28" i="2"/>
  <c r="B25" i="2"/>
  <c r="B22" i="2"/>
  <c r="B19" i="2"/>
  <c r="B16" i="2"/>
  <c r="B13" i="2"/>
  <c r="B10" i="2"/>
  <c r="B7" i="2"/>
  <c r="B4" i="2"/>
  <c r="M5" i="1"/>
  <c r="M6" i="1"/>
  <c r="M7" i="1"/>
  <c r="M8" i="1"/>
  <c r="M9" i="1"/>
  <c r="M10" i="1"/>
  <c r="M11" i="1"/>
  <c r="M12" i="1"/>
  <c r="M13" i="1"/>
  <c r="M14" i="1"/>
  <c r="M15" i="1"/>
  <c r="M16" i="1"/>
  <c r="M17" i="1"/>
  <c r="M18" i="1"/>
  <c r="M19" i="1"/>
  <c r="B33" i="2" l="1"/>
  <c r="B38" i="2" s="1"/>
  <c r="C10" i="5" s="1"/>
  <c r="B34" i="5" s="1"/>
  <c r="E6" i="1"/>
  <c r="E7" i="1"/>
  <c r="E8" i="1"/>
  <c r="E9" i="1"/>
  <c r="E10" i="1"/>
  <c r="E11" i="1"/>
  <c r="E12" i="1"/>
  <c r="E13" i="1"/>
  <c r="E14" i="1"/>
  <c r="E15" i="1"/>
  <c r="E16" i="1"/>
  <c r="E17" i="1"/>
  <c r="E18" i="1"/>
  <c r="E19" i="1"/>
  <c r="E5" i="1"/>
  <c r="G6" i="1"/>
  <c r="G7" i="1"/>
  <c r="G8" i="1"/>
  <c r="G9" i="1"/>
  <c r="G10" i="1"/>
  <c r="G11" i="1"/>
  <c r="G12" i="1"/>
  <c r="G13" i="1"/>
  <c r="G14" i="1"/>
  <c r="G15" i="1"/>
  <c r="G16" i="1"/>
  <c r="G17" i="1"/>
  <c r="G18" i="1"/>
  <c r="G19" i="1"/>
  <c r="G5" i="1"/>
  <c r="F9" i="5" l="1"/>
  <c r="F10" i="5" s="1"/>
  <c r="B36" i="5"/>
  <c r="B19" i="1" l="1"/>
  <c r="C19" i="1"/>
  <c r="K19" i="1"/>
  <c r="J19" i="1"/>
  <c r="I19" i="1"/>
</calcChain>
</file>

<file path=xl/sharedStrings.xml><?xml version="1.0" encoding="utf-8"?>
<sst xmlns="http://schemas.openxmlformats.org/spreadsheetml/2006/main" count="183" uniqueCount="113">
  <si>
    <t>Range</t>
  </si>
  <si>
    <t>Midpoint Differential</t>
  </si>
  <si>
    <t>Minimum</t>
  </si>
  <si>
    <t>Midpoint</t>
  </si>
  <si>
    <t xml:space="preserve">Maximum </t>
  </si>
  <si>
    <t>Grade</t>
  </si>
  <si>
    <t>Spread</t>
  </si>
  <si>
    <t>Hourly Minimum</t>
  </si>
  <si>
    <t>Hourly Midpoint</t>
  </si>
  <si>
    <t>Hourly Maximum</t>
  </si>
  <si>
    <t>90*</t>
  </si>
  <si>
    <t>91*</t>
  </si>
  <si>
    <t>92*</t>
  </si>
  <si>
    <t>1st Quartile</t>
  </si>
  <si>
    <t>3rd Quartile</t>
  </si>
  <si>
    <t>Salary Structure Summary</t>
  </si>
  <si>
    <t>Pay grade $ per year</t>
  </si>
  <si>
    <t>30 year work experience span</t>
  </si>
  <si>
    <t># hours/week</t>
  </si>
  <si>
    <t>Beginning Date</t>
  </si>
  <si>
    <t>Ending Date</t>
  </si>
  <si>
    <t>Total</t>
  </si>
  <si>
    <t>UCF Pay Grade</t>
  </si>
  <si>
    <t>1st Q</t>
  </si>
  <si>
    <t>Maximum</t>
  </si>
  <si>
    <t>Pay Grade</t>
  </si>
  <si>
    <t>midpt</t>
  </si>
  <si>
    <t>max</t>
  </si>
  <si>
    <t xml:space="preserve">Total Years of Experience </t>
  </si>
  <si>
    <t>Automatically calculates</t>
  </si>
  <si>
    <t>THIS SHEET HAS MANY FORMULAS</t>
  </si>
  <si>
    <t>Use this to calculate salary for employee or candidate</t>
  </si>
  <si>
    <t>`</t>
  </si>
  <si>
    <t>Total Work Experience</t>
  </si>
  <si>
    <t>* Maximum Recommended salary</t>
  </si>
  <si>
    <t>Automatically pulls from the "Work Experience Calculations" tab</t>
  </si>
  <si>
    <t>Custodial Specialist II</t>
  </si>
  <si>
    <t>FS0213</t>
  </si>
  <si>
    <t>Custodial Specialist III</t>
  </si>
  <si>
    <t>FS0215</t>
  </si>
  <si>
    <t>Dispatcher I</t>
  </si>
  <si>
    <t>CS0711</t>
  </si>
  <si>
    <t>Dispatcher III</t>
  </si>
  <si>
    <t>CS0626</t>
  </si>
  <si>
    <t>Electrician I</t>
  </si>
  <si>
    <t>FS0912</t>
  </si>
  <si>
    <t>HVAC Specialist I</t>
  </si>
  <si>
    <t>FS0914</t>
  </si>
  <si>
    <t>HVAC Specialist II</t>
  </si>
  <si>
    <t>FS0923</t>
  </si>
  <si>
    <t>Law Enforce Officer 1st Class</t>
  </si>
  <si>
    <t>CS9902</t>
  </si>
  <si>
    <t>Law Enforcement Officer</t>
  </si>
  <si>
    <t>CS9903</t>
  </si>
  <si>
    <t>Law Enforcement Corporal</t>
  </si>
  <si>
    <t>CS9904</t>
  </si>
  <si>
    <t>Law Enforce Sergeant</t>
  </si>
  <si>
    <t>CS9905</t>
  </si>
  <si>
    <t>Library Technical Assistant I</t>
  </si>
  <si>
    <t>LB0113</t>
  </si>
  <si>
    <t>Library Technical Assistant II</t>
  </si>
  <si>
    <t>LB0114</t>
  </si>
  <si>
    <t>Library Technical Supervisor</t>
  </si>
  <si>
    <t>LB0117</t>
  </si>
  <si>
    <t>Maintenance Technician I</t>
  </si>
  <si>
    <t>FS0711</t>
  </si>
  <si>
    <t>Maintenance Technician II</t>
  </si>
  <si>
    <t>FS0712</t>
  </si>
  <si>
    <t>Maintenance Technician III</t>
  </si>
  <si>
    <t>FS0724</t>
  </si>
  <si>
    <t>Recycling Specialist I</t>
  </si>
  <si>
    <t>FS1111</t>
  </si>
  <si>
    <t>Superintendent, Custodial Svcs</t>
  </si>
  <si>
    <t>FS0218</t>
  </si>
  <si>
    <t>Supt Facilities Maintenance</t>
  </si>
  <si>
    <t>FS0734</t>
  </si>
  <si>
    <t>Work Control Dispatcher I</t>
  </si>
  <si>
    <t>FS0511</t>
  </si>
  <si>
    <t>Job</t>
  </si>
  <si>
    <t>Job Code</t>
  </si>
  <si>
    <t>Min</t>
  </si>
  <si>
    <t>shift diff</t>
  </si>
  <si>
    <t>final salary</t>
  </si>
  <si>
    <t>salary +</t>
  </si>
  <si>
    <r>
      <t xml:space="preserve">Advance degree consideration </t>
    </r>
    <r>
      <rPr>
        <b/>
        <sz val="14"/>
        <color theme="1"/>
        <rFont val="Calibri"/>
        <family val="2"/>
        <scheme val="minor"/>
      </rPr>
      <t>only use for A&amp;P positions</t>
    </r>
  </si>
  <si>
    <t>Shift Diff</t>
  </si>
  <si>
    <t>Please note, change the # hours/week to appropriate hours stated with credentials</t>
  </si>
  <si>
    <t>Automotive Mechanic I</t>
  </si>
  <si>
    <t>Computer Operator II</t>
  </si>
  <si>
    <t>Custodial Specialist I</t>
  </si>
  <si>
    <t>Dispatcher II</t>
  </si>
  <si>
    <t>Dispatcher IV</t>
  </si>
  <si>
    <t>Electrician II</t>
  </si>
  <si>
    <t>Work Control Dispatcher II</t>
  </si>
  <si>
    <t>FS0717</t>
  </si>
  <si>
    <t>IT0515</t>
  </si>
  <si>
    <t>FS0211</t>
  </si>
  <si>
    <t>CS0712</t>
  </si>
  <si>
    <t>CS0714</t>
  </si>
  <si>
    <t>FS0916</t>
  </si>
  <si>
    <t>FS0217</t>
  </si>
  <si>
    <t>FS0512</t>
  </si>
  <si>
    <t>Day Shift</t>
  </si>
  <si>
    <t>3rd Q</t>
  </si>
  <si>
    <t xml:space="preserve">Experience Calculators </t>
  </si>
  <si>
    <t>Night Shift
6:00 PM - 6:00 AM</t>
  </si>
  <si>
    <t>5% Evening Shift Diff
4 hours after 6 PM</t>
  </si>
  <si>
    <t>10% Night Shift Diff
4 hours after 12 AM</t>
  </si>
  <si>
    <t>For Master's, 2 years is added to the total experience</t>
  </si>
  <si>
    <t>* The recommendation will be between the minimum of the range and the maximum recommended salary.  
*The recommended salary should not be above the 3rd quartile of the pay grade without Central Compensation's approval.  The cell will turn red when target max is above the 3rd Q.</t>
  </si>
  <si>
    <t>Insert Pay Grade Here</t>
  </si>
  <si>
    <t>Cells B33, F33, and J33 are automatically calculated</t>
  </si>
  <si>
    <t>If the position has shift diff, look up amount from Shift Diff Calculation tab (job title and percentage) and then copy amount to cell B35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</si>
</sst>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6" formatCode="&quot;$&quot;#,##0_);[Red]\(&quot;$&quot;#,##0\)"/>
    <numFmt numFmtId="7" formatCode="&quot;$&quot;#,##0.00_);\(&quot;$&quot;#,##0.00\)"/>
    <numFmt numFmtId="8" formatCode="&quot;$&quot;#,##0.00_);[Red]\(&quot;$&quot;#,##0.00\)"/>
    <numFmt numFmtId="43" formatCode="_(* #,##0.00_);_(* \(#,##0.00\);_(* &quot;-&quot;??_);_(@_)"/>
    <numFmt numFmtId="164" formatCode="[$-409]dd\-mmm\-yy;@"/>
    <numFmt numFmtId="165" formatCode="&quot;$&quot;#,##0"/>
    <numFmt numFmtId="166" formatCode="_(* #,##0_);_(* \(#,##0\);_(* &quot;-&quot;??_);_(@_)"/>
    <numFmt numFmtId="167" formatCode="&quot;$&quot;#,##0.00"/>
    <numFmt numFmtId="168" formatCode="#,##0.0"/>
  </numFmts>
  <fonts count="19" x14ac:knownFonts="1">
    <font>
      <sz val="11"/>
      <color theme="1"/>
      <name val="Calibri"/>
      <family val="2"/>
      <scheme val="minor"/>
    </font>
    <font>
      <b/>
      <sz val="12"/>
      <color theme="1"/>
      <name val="Calibri"/>
      <family val="2"/>
    </font>
    <font>
      <b/>
      <sz val="12"/>
      <color rgb="FF000000"/>
      <name val="Calibri"/>
      <family val="2"/>
    </font>
    <font>
      <sz val="12"/>
      <color rgb="FF000000"/>
      <name val="Calibri"/>
      <family val="2"/>
    </font>
    <font>
      <sz val="12"/>
      <color theme="1"/>
      <name val="Calibri"/>
      <family val="2"/>
      <scheme val="minor"/>
    </font>
    <font>
      <sz val="11"/>
      <color theme="1"/>
      <name val="Calibri"/>
      <family val="2"/>
      <scheme val="minor"/>
    </font>
    <font>
      <b/>
      <sz val="12"/>
      <color theme="1"/>
      <name val="Calibri"/>
      <family val="2"/>
      <scheme val="minor"/>
    </font>
    <font>
      <sz val="10"/>
      <name val="Arial"/>
      <family val="2"/>
    </font>
    <font>
      <b/>
      <sz val="10"/>
      <name val="Arial"/>
      <family val="2"/>
    </font>
    <font>
      <sz val="12"/>
      <color theme="1"/>
      <name val="Tahoma"/>
      <family val="2"/>
    </font>
    <font>
      <sz val="14"/>
      <color theme="1"/>
      <name val="Calibri"/>
      <family val="2"/>
      <scheme val="minor"/>
    </font>
    <font>
      <b/>
      <sz val="14"/>
      <color theme="1"/>
      <name val="Calibri"/>
      <family val="2"/>
      <scheme val="minor"/>
    </font>
    <font>
      <sz val="14"/>
      <color theme="1"/>
      <name val="Tahoma"/>
      <family val="2"/>
    </font>
    <font>
      <b/>
      <sz val="10"/>
      <color rgb="FFFF0000"/>
      <name val="Arial"/>
      <family val="2"/>
    </font>
    <font>
      <b/>
      <sz val="14"/>
      <name val="Tahoma"/>
      <family val="2"/>
    </font>
    <font>
      <sz val="10"/>
      <color rgb="FFFF0000"/>
      <name val="Arial"/>
      <family val="2"/>
    </font>
    <font>
      <b/>
      <sz val="16"/>
      <color theme="1"/>
      <name val="Calibri"/>
      <family val="2"/>
      <scheme val="minor"/>
    </font>
    <font>
      <b/>
      <sz val="11"/>
      <color rgb="FFFF0000"/>
      <name val="Calibri"/>
      <family val="2"/>
      <scheme val="minor"/>
    </font>
    <font>
      <i/>
      <sz val="14"/>
      <color theme="1"/>
      <name val="Calibri"/>
      <family val="2"/>
      <scheme val="minor"/>
    </font>
  </fonts>
  <fills count="10">
    <fill>
      <patternFill patternType="none"/>
    </fill>
    <fill>
      <patternFill patternType="gray125"/>
    </fill>
    <fill>
      <patternFill patternType="solid">
        <fgColor rgb="FFF9CA2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2"/>
        <bgColor indexed="64"/>
      </patternFill>
    </fill>
    <fill>
      <patternFill patternType="solid">
        <fgColor theme="7" tint="0.79998168889431442"/>
        <bgColor indexed="64"/>
      </patternFill>
    </fill>
    <fill>
      <patternFill patternType="solid">
        <fgColor rgb="FF92D05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s>
  <cellStyleXfs count="4">
    <xf numFmtId="0" fontId="0" fillId="0" borderId="0"/>
    <xf numFmtId="43" fontId="5" fillId="0" borderId="0" applyFont="0" applyFill="0" applyBorder="0" applyAlignment="0" applyProtection="0"/>
    <xf numFmtId="0" fontId="7" fillId="0" borderId="0"/>
    <xf numFmtId="0" fontId="7" fillId="0" borderId="0"/>
  </cellStyleXfs>
  <cellXfs count="101">
    <xf numFmtId="0" fontId="0" fillId="0" borderId="0" xfId="0"/>
    <xf numFmtId="0" fontId="2" fillId="0" borderId="1" xfId="0" applyFont="1" applyBorder="1" applyAlignment="1">
      <alignment horizontal="center" vertical="center"/>
    </xf>
    <xf numFmtId="9" fontId="3" fillId="0" borderId="1" xfId="0" applyNumberFormat="1" applyFont="1" applyBorder="1" applyAlignment="1">
      <alignment horizontal="center" vertical="center"/>
    </xf>
    <xf numFmtId="0" fontId="3" fillId="0" borderId="1" xfId="0" applyFont="1" applyBorder="1" applyAlignment="1">
      <alignment horizontal="center" vertical="center"/>
    </xf>
    <xf numFmtId="6" fontId="3" fillId="0" borderId="1" xfId="0" applyNumberFormat="1" applyFont="1" applyFill="1" applyBorder="1" applyAlignment="1">
      <alignment horizontal="right" vertical="center"/>
    </xf>
    <xf numFmtId="8" fontId="3" fillId="0" borderId="1" xfId="0" applyNumberFormat="1" applyFont="1" applyBorder="1" applyAlignment="1">
      <alignment horizontal="right" vertical="center"/>
    </xf>
    <xf numFmtId="10" fontId="3" fillId="0" borderId="1" xfId="0" applyNumberFormat="1" applyFont="1" applyBorder="1" applyAlignment="1">
      <alignment horizontal="center" vertical="center"/>
    </xf>
    <xf numFmtId="0" fontId="2" fillId="0" borderId="1" xfId="0" applyFont="1" applyFill="1" applyBorder="1" applyAlignment="1">
      <alignment horizontal="center" vertical="center"/>
    </xf>
    <xf numFmtId="0" fontId="0" fillId="0" borderId="1" xfId="0" applyBorder="1"/>
    <xf numFmtId="0" fontId="2" fillId="3" borderId="1" xfId="0" applyFont="1" applyFill="1" applyBorder="1" applyAlignment="1">
      <alignment horizontal="center" vertical="center" wrapText="1"/>
    </xf>
    <xf numFmtId="8" fontId="3" fillId="0" borderId="1" xfId="0" applyNumberFormat="1" applyFont="1" applyFill="1" applyBorder="1" applyAlignment="1">
      <alignment horizontal="right" vertical="center"/>
    </xf>
    <xf numFmtId="0" fontId="2" fillId="3" borderId="2" xfId="0" applyFont="1" applyFill="1" applyBorder="1" applyAlignment="1">
      <alignment horizontal="center" vertical="center" wrapText="1"/>
    </xf>
    <xf numFmtId="0" fontId="6" fillId="3" borderId="7" xfId="0" applyFont="1" applyFill="1" applyBorder="1" applyAlignment="1">
      <alignment horizontal="center" wrapText="1"/>
    </xf>
    <xf numFmtId="8" fontId="0" fillId="0" borderId="1" xfId="0" applyNumberFormat="1" applyBorder="1"/>
    <xf numFmtId="0" fontId="7" fillId="0" borderId="8" xfId="2" applyBorder="1"/>
    <xf numFmtId="0" fontId="7" fillId="0" borderId="9" xfId="2" applyBorder="1"/>
    <xf numFmtId="0" fontId="7" fillId="0" borderId="11" xfId="2" applyBorder="1"/>
    <xf numFmtId="164" fontId="7" fillId="0" borderId="0" xfId="2" applyNumberFormat="1" applyAlignment="1">
      <alignment horizontal="center"/>
    </xf>
    <xf numFmtId="1" fontId="8" fillId="0" borderId="12" xfId="2" applyNumberFormat="1" applyFont="1" applyBorder="1"/>
    <xf numFmtId="0" fontId="7" fillId="0" borderId="13" xfId="2" applyBorder="1"/>
    <xf numFmtId="2" fontId="7" fillId="0" borderId="14" xfId="2" applyNumberFormat="1" applyBorder="1" applyAlignment="1">
      <alignment horizontal="center"/>
    </xf>
    <xf numFmtId="1" fontId="8" fillId="0" borderId="15" xfId="2" applyNumberFormat="1" applyFont="1" applyBorder="1"/>
    <xf numFmtId="2" fontId="7" fillId="0" borderId="0" xfId="2" applyNumberFormat="1" applyAlignment="1">
      <alignment horizontal="center"/>
    </xf>
    <xf numFmtId="0" fontId="7" fillId="0" borderId="16" xfId="2" applyBorder="1" applyAlignment="1">
      <alignment horizontal="center"/>
    </xf>
    <xf numFmtId="1" fontId="8" fillId="0" borderId="18" xfId="2" applyNumberFormat="1" applyFont="1" applyBorder="1"/>
    <xf numFmtId="0" fontId="7" fillId="0" borderId="0" xfId="2"/>
    <xf numFmtId="14" fontId="7" fillId="0" borderId="0" xfId="2" applyNumberFormat="1"/>
    <xf numFmtId="1" fontId="8" fillId="0" borderId="0" xfId="2" applyNumberFormat="1" applyFont="1"/>
    <xf numFmtId="0" fontId="11" fillId="0" borderId="1" xfId="0" applyFont="1" applyBorder="1" applyAlignment="1">
      <alignment horizontal="center" vertical="center"/>
    </xf>
    <xf numFmtId="165" fontId="11" fillId="0" borderId="19" xfId="0" applyNumberFormat="1" applyFont="1" applyBorder="1" applyAlignment="1">
      <alignment horizontal="center" vertical="center"/>
    </xf>
    <xf numFmtId="165" fontId="10" fillId="0" borderId="1" xfId="0" applyNumberFormat="1" applyFont="1" applyBorder="1" applyAlignment="1">
      <alignment horizontal="center" vertical="center"/>
    </xf>
    <xf numFmtId="0" fontId="12" fillId="0" borderId="0" xfId="0" applyFont="1" applyAlignment="1">
      <alignment horizontal="center" vertical="center"/>
    </xf>
    <xf numFmtId="166" fontId="7" fillId="0" borderId="0" xfId="3" applyNumberFormat="1" applyAlignment="1">
      <alignment horizontal="center"/>
    </xf>
    <xf numFmtId="166" fontId="7" fillId="0" borderId="0" xfId="1" applyNumberFormat="1" applyFont="1" applyAlignment="1">
      <alignment horizontal="center"/>
    </xf>
    <xf numFmtId="165" fontId="12" fillId="0" borderId="0" xfId="0" applyNumberFormat="1" applyFont="1" applyAlignment="1">
      <alignment horizontal="center" vertical="center"/>
    </xf>
    <xf numFmtId="167" fontId="12" fillId="0" borderId="0" xfId="0" applyNumberFormat="1" applyFont="1" applyAlignment="1">
      <alignment horizontal="center" vertical="center"/>
    </xf>
    <xf numFmtId="0" fontId="9" fillId="0" borderId="0" xfId="0" applyFont="1" applyAlignment="1">
      <alignment horizontal="center" vertical="center"/>
    </xf>
    <xf numFmtId="0" fontId="7" fillId="0" borderId="0" xfId="2" applyAlignment="1">
      <alignment horizontal="center" wrapText="1"/>
    </xf>
    <xf numFmtId="7" fontId="0" fillId="0" borderId="0" xfId="1" applyNumberFormat="1" applyFont="1"/>
    <xf numFmtId="7" fontId="0" fillId="0" borderId="0" xfId="0" applyNumberFormat="1"/>
    <xf numFmtId="3" fontId="10" fillId="0" borderId="1" xfId="0" applyNumberFormat="1" applyFont="1" applyFill="1" applyBorder="1" applyAlignment="1">
      <alignment horizontal="center" vertical="center" wrapText="1"/>
    </xf>
    <xf numFmtId="0" fontId="0" fillId="0" borderId="20" xfId="0" applyBorder="1"/>
    <xf numFmtId="166" fontId="15" fillId="5" borderId="0" xfId="1" applyNumberFormat="1" applyFont="1" applyFill="1" applyBorder="1" applyAlignment="1">
      <alignment horizontal="center" wrapText="1"/>
    </xf>
    <xf numFmtId="0" fontId="12" fillId="0" borderId="23" xfId="0" applyFont="1" applyBorder="1" applyAlignment="1">
      <alignment horizontal="center"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167" fontId="10" fillId="0" borderId="25" xfId="0" applyNumberFormat="1" applyFont="1" applyBorder="1" applyAlignment="1">
      <alignment horizontal="center" vertical="center"/>
    </xf>
    <xf numFmtId="166" fontId="15" fillId="5" borderId="26" xfId="1" applyNumberFormat="1" applyFont="1" applyFill="1" applyBorder="1" applyAlignment="1">
      <alignment horizontal="center" wrapText="1"/>
    </xf>
    <xf numFmtId="0" fontId="12" fillId="0" borderId="20" xfId="0" applyFont="1" applyBorder="1" applyAlignment="1">
      <alignment horizontal="center" vertical="center"/>
    </xf>
    <xf numFmtId="3" fontId="10" fillId="8" borderId="21" xfId="0" applyNumberFormat="1" applyFont="1" applyFill="1" applyBorder="1" applyAlignment="1">
      <alignment horizontal="center" vertical="center"/>
    </xf>
    <xf numFmtId="0" fontId="0" fillId="0" borderId="25" xfId="0" applyBorder="1"/>
    <xf numFmtId="166" fontId="13" fillId="5" borderId="25" xfId="1" applyNumberFormat="1" applyFont="1" applyFill="1" applyBorder="1" applyAlignment="1">
      <alignment horizontal="center" wrapText="1"/>
    </xf>
    <xf numFmtId="0" fontId="17" fillId="0" borderId="0" xfId="0" applyFont="1"/>
    <xf numFmtId="2" fontId="7" fillId="6" borderId="17" xfId="2" applyNumberFormat="1" applyFill="1" applyBorder="1" applyAlignment="1">
      <alignment horizontal="center"/>
    </xf>
    <xf numFmtId="2" fontId="7" fillId="6" borderId="0" xfId="2" applyNumberFormat="1" applyFill="1"/>
    <xf numFmtId="5" fontId="14" fillId="6" borderId="1" xfId="1" applyNumberFormat="1" applyFont="1" applyFill="1" applyBorder="1" applyAlignment="1">
      <alignment horizontal="center" vertical="center"/>
    </xf>
    <xf numFmtId="5" fontId="14" fillId="6" borderId="22" xfId="1" applyNumberFormat="1" applyFont="1" applyFill="1" applyBorder="1" applyAlignment="1">
      <alignment horizontal="center" vertical="center"/>
    </xf>
    <xf numFmtId="3" fontId="18" fillId="0" borderId="24" xfId="0" applyNumberFormat="1" applyFont="1" applyFill="1" applyBorder="1" applyAlignment="1">
      <alignment horizontal="center" vertical="center" wrapText="1"/>
    </xf>
    <xf numFmtId="3" fontId="18" fillId="0" borderId="27" xfId="0" applyNumberFormat="1" applyFont="1" applyFill="1" applyBorder="1" applyAlignment="1">
      <alignment horizontal="center" vertical="center" wrapText="1"/>
    </xf>
    <xf numFmtId="3" fontId="10" fillId="0" borderId="28" xfId="0" applyNumberFormat="1" applyFont="1" applyFill="1" applyBorder="1" applyAlignment="1">
      <alignment horizontal="center" vertical="center" wrapText="1"/>
    </xf>
    <xf numFmtId="0" fontId="12" fillId="0" borderId="22" xfId="0" applyFont="1" applyFill="1" applyBorder="1" applyAlignment="1">
      <alignment horizontal="center" vertical="center"/>
    </xf>
    <xf numFmtId="5" fontId="14" fillId="0" borderId="23" xfId="1" applyNumberFormat="1" applyFont="1" applyFill="1" applyBorder="1" applyAlignment="1">
      <alignment horizontal="center" vertical="center"/>
    </xf>
    <xf numFmtId="0" fontId="0" fillId="0" borderId="20" xfId="0" applyFill="1" applyBorder="1"/>
    <xf numFmtId="3" fontId="10" fillId="0" borderId="2" xfId="0" applyNumberFormat="1" applyFont="1" applyFill="1" applyBorder="1" applyAlignment="1">
      <alignment horizontal="center" vertical="center" wrapText="1"/>
    </xf>
    <xf numFmtId="165" fontId="10" fillId="0" borderId="31" xfId="0" applyNumberFormat="1" applyFont="1" applyBorder="1" applyAlignment="1">
      <alignment horizontal="center" vertical="center"/>
    </xf>
    <xf numFmtId="0" fontId="0" fillId="0" borderId="32" xfId="0" applyBorder="1"/>
    <xf numFmtId="168" fontId="12" fillId="0" borderId="29" xfId="0" applyNumberFormat="1" applyFont="1" applyFill="1" applyBorder="1" applyAlignment="1">
      <alignment horizontal="center" vertical="center"/>
    </xf>
    <xf numFmtId="0" fontId="12" fillId="0" borderId="24" xfId="0" applyFont="1" applyBorder="1" applyAlignment="1">
      <alignment horizontal="center" vertical="center"/>
    </xf>
    <xf numFmtId="6" fontId="3" fillId="0" borderId="1" xfId="0" applyNumberFormat="1" applyFont="1" applyBorder="1" applyAlignment="1">
      <alignment horizontal="right" vertical="center"/>
    </xf>
    <xf numFmtId="8" fontId="4" fillId="0" borderId="1" xfId="0" applyNumberFormat="1" applyFont="1" applyBorder="1"/>
    <xf numFmtId="0" fontId="0" fillId="3" borderId="0" xfId="0" applyFill="1"/>
    <xf numFmtId="7" fontId="0" fillId="0" borderId="0" xfId="1" applyNumberFormat="1" applyFont="1" applyFill="1"/>
    <xf numFmtId="7" fontId="0" fillId="0" borderId="0" xfId="0" applyNumberFormat="1" applyFill="1"/>
    <xf numFmtId="0" fontId="0" fillId="3" borderId="0" xfId="0" applyFill="1" applyAlignment="1">
      <alignment horizontal="center" vertical="center"/>
    </xf>
    <xf numFmtId="0" fontId="0" fillId="3" borderId="0" xfId="0" applyFill="1" applyAlignment="1">
      <alignment horizontal="center" vertical="center" wrapText="1"/>
    </xf>
    <xf numFmtId="165" fontId="10" fillId="8" borderId="24" xfId="0" applyNumberFormat="1" applyFont="1" applyFill="1" applyBorder="1" applyAlignment="1">
      <alignment horizontal="center" vertical="center"/>
    </xf>
    <xf numFmtId="1" fontId="8" fillId="9" borderId="10" xfId="2" applyNumberFormat="1" applyFont="1" applyFill="1" applyBorder="1"/>
    <xf numFmtId="3" fontId="11" fillId="7" borderId="4" xfId="0" applyNumberFormat="1" applyFont="1" applyFill="1" applyBorder="1" applyAlignment="1">
      <alignment horizontal="center" vertical="center" wrapText="1"/>
    </xf>
    <xf numFmtId="3" fontId="11" fillId="7" borderId="5" xfId="0" applyNumberFormat="1" applyFont="1" applyFill="1" applyBorder="1" applyAlignment="1">
      <alignment horizontal="center" vertical="center" wrapText="1"/>
    </xf>
    <xf numFmtId="3" fontId="11" fillId="7" borderId="6" xfId="0" applyNumberFormat="1" applyFont="1" applyFill="1" applyBorder="1" applyAlignment="1">
      <alignment horizontal="center" vertical="center" wrapText="1"/>
    </xf>
    <xf numFmtId="3" fontId="11" fillId="7" borderId="4" xfId="0" applyNumberFormat="1" applyFont="1" applyFill="1" applyBorder="1" applyAlignment="1">
      <alignment horizontal="center" vertical="center"/>
    </xf>
    <xf numFmtId="3" fontId="11" fillId="7" borderId="5" xfId="0" applyNumberFormat="1" applyFont="1" applyFill="1" applyBorder="1" applyAlignment="1">
      <alignment horizontal="center" vertical="center"/>
    </xf>
    <xf numFmtId="3" fontId="11" fillId="7" borderId="6" xfId="0" applyNumberFormat="1" applyFont="1" applyFill="1" applyBorder="1" applyAlignment="1">
      <alignment horizontal="center" vertical="center"/>
    </xf>
    <xf numFmtId="0" fontId="0" fillId="0" borderId="16" xfId="0" applyBorder="1" applyAlignment="1">
      <alignment horizontal="left" wrapText="1"/>
    </xf>
    <xf numFmtId="0" fontId="0" fillId="0" borderId="17" xfId="0" applyBorder="1" applyAlignment="1">
      <alignment horizontal="left" wrapText="1"/>
    </xf>
    <xf numFmtId="0" fontId="16" fillId="4" borderId="8" xfId="0" applyFont="1" applyFill="1" applyBorder="1" applyAlignment="1">
      <alignment horizontal="center" vertical="center"/>
    </xf>
    <xf numFmtId="0" fontId="16" fillId="4" borderId="9"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13"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15"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2" fillId="3" borderId="1" xfId="0" applyFont="1" applyFill="1" applyBorder="1" applyAlignment="1">
      <alignment horizontal="center" vertical="center" wrapText="1"/>
    </xf>
    <xf numFmtId="0" fontId="0" fillId="0" borderId="2" xfId="0" applyBorder="1" applyAlignment="1">
      <alignment horizontal="center" vertical="center" wrapText="1"/>
    </xf>
    <xf numFmtId="166" fontId="13" fillId="5" borderId="33" xfId="1" applyNumberFormat="1" applyFont="1" applyFill="1" applyBorder="1" applyAlignment="1">
      <alignment horizontal="center" vertical="center" wrapText="1"/>
    </xf>
    <xf numFmtId="166" fontId="13" fillId="5" borderId="30" xfId="1" applyNumberFormat="1" applyFont="1" applyFill="1" applyBorder="1" applyAlignment="1">
      <alignment horizontal="center" vertical="center" wrapText="1"/>
    </xf>
    <xf numFmtId="166" fontId="13" fillId="5" borderId="19" xfId="1" applyNumberFormat="1" applyFont="1" applyFill="1" applyBorder="1" applyAlignment="1">
      <alignment horizontal="center" vertical="center" wrapText="1"/>
    </xf>
  </cellXfs>
  <cellStyles count="4">
    <cellStyle name="Comma" xfId="1" builtinId="3"/>
    <cellStyle name="Normal" xfId="0" builtinId="0"/>
    <cellStyle name="Normal 3" xfId="2" xr:uid="{7C8DD4E9-8E8E-442C-AE87-7C73E3454140}"/>
    <cellStyle name="Normal_IT Spreadsheet MASTER 4.25.07 with dept changes" xfId="3" xr:uid="{1574D110-19A6-4E51-BB96-623A8625202A}"/>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658ED-2A25-4DE6-B1F8-D1C1F828FC96}">
  <dimension ref="A1:O38"/>
  <sheetViews>
    <sheetView topLeftCell="A22" workbookViewId="0">
      <selection activeCell="C42" sqref="C42"/>
    </sheetView>
  </sheetViews>
  <sheetFormatPr defaultRowHeight="15" x14ac:dyDescent="0.25"/>
  <cols>
    <col min="1" max="1" width="15.7109375" style="25" customWidth="1"/>
    <col min="2" max="2" width="12.7109375" style="25" customWidth="1"/>
    <col min="3" max="3" width="13.7109375" style="27" customWidth="1"/>
    <col min="5" max="5" width="13.7109375" bestFit="1" customWidth="1"/>
    <col min="6" max="6" width="8.5703125" customWidth="1"/>
    <col min="7" max="7" width="13.140625" bestFit="1" customWidth="1"/>
    <col min="9" max="9" width="13.7109375" bestFit="1" customWidth="1"/>
    <col min="10" max="10" width="8.5703125" customWidth="1"/>
    <col min="11" max="11" width="13.140625" bestFit="1" customWidth="1"/>
  </cols>
  <sheetData>
    <row r="1" spans="1:13" x14ac:dyDescent="0.25">
      <c r="A1" s="14"/>
      <c r="B1" s="15"/>
      <c r="C1" s="76" t="s">
        <v>18</v>
      </c>
      <c r="E1" s="14"/>
      <c r="F1" s="15"/>
      <c r="G1" s="76" t="s">
        <v>18</v>
      </c>
      <c r="I1" s="14"/>
      <c r="J1" s="15"/>
      <c r="K1" s="76" t="s">
        <v>18</v>
      </c>
    </row>
    <row r="2" spans="1:13" x14ac:dyDescent="0.25">
      <c r="A2" s="16" t="s">
        <v>19</v>
      </c>
      <c r="B2" s="17">
        <v>36526</v>
      </c>
      <c r="C2" s="18"/>
      <c r="E2" s="16" t="s">
        <v>19</v>
      </c>
      <c r="F2" s="17"/>
      <c r="G2" s="18"/>
      <c r="I2" s="16" t="s">
        <v>19</v>
      </c>
      <c r="J2" s="17"/>
      <c r="K2" s="18"/>
    </row>
    <row r="3" spans="1:13" x14ac:dyDescent="0.25">
      <c r="A3" s="16" t="s">
        <v>20</v>
      </c>
      <c r="B3" s="17">
        <v>43699</v>
      </c>
      <c r="C3" s="18"/>
      <c r="E3" s="16" t="s">
        <v>20</v>
      </c>
      <c r="F3" s="17"/>
      <c r="G3" s="18"/>
      <c r="I3" s="16" t="s">
        <v>20</v>
      </c>
      <c r="J3" s="17"/>
      <c r="K3" s="18"/>
      <c r="M3" s="52" t="s">
        <v>86</v>
      </c>
    </row>
    <row r="4" spans="1:13" x14ac:dyDescent="0.25">
      <c r="A4" s="19"/>
      <c r="B4" s="20">
        <f>(((B3-B2)/365)*C4/40)</f>
        <v>19.652054794520549</v>
      </c>
      <c r="C4" s="21">
        <v>40</v>
      </c>
      <c r="E4" s="19"/>
      <c r="F4" s="20">
        <f>(((F3-F2)/365)*G4/40)</f>
        <v>0</v>
      </c>
      <c r="G4" s="21">
        <v>40</v>
      </c>
      <c r="I4" s="19"/>
      <c r="J4" s="20">
        <f>(((J3-J2)/365)*K4/40)</f>
        <v>0</v>
      </c>
      <c r="K4" s="21">
        <v>40</v>
      </c>
    </row>
    <row r="5" spans="1:13" x14ac:dyDescent="0.25">
      <c r="A5" s="16" t="s">
        <v>19</v>
      </c>
      <c r="B5" s="17"/>
      <c r="C5" s="18"/>
      <c r="E5" s="16" t="s">
        <v>19</v>
      </c>
      <c r="F5" s="17"/>
      <c r="G5" s="18"/>
      <c r="I5" s="16" t="s">
        <v>19</v>
      </c>
      <c r="J5" s="17"/>
      <c r="K5" s="18"/>
    </row>
    <row r="6" spans="1:13" x14ac:dyDescent="0.25">
      <c r="A6" s="16" t="s">
        <v>20</v>
      </c>
      <c r="B6" s="17"/>
      <c r="C6" s="18"/>
      <c r="E6" s="16" t="s">
        <v>20</v>
      </c>
      <c r="F6" s="17"/>
      <c r="G6" s="18"/>
      <c r="I6" s="16" t="s">
        <v>20</v>
      </c>
      <c r="J6" s="17"/>
      <c r="K6" s="18"/>
    </row>
    <row r="7" spans="1:13" x14ac:dyDescent="0.25">
      <c r="A7" s="19"/>
      <c r="B7" s="20">
        <f>(((B6-B5)/365)*C7/40)</f>
        <v>0</v>
      </c>
      <c r="C7" s="21">
        <v>40</v>
      </c>
      <c r="E7" s="19"/>
      <c r="F7" s="20">
        <f>(((F6-F5)/365)*G7/40)</f>
        <v>0</v>
      </c>
      <c r="G7" s="21">
        <v>40</v>
      </c>
      <c r="I7" s="19"/>
      <c r="J7" s="20">
        <f>(((J6-J5)/365)*K7/40)</f>
        <v>0</v>
      </c>
      <c r="K7" s="21">
        <v>40</v>
      </c>
    </row>
    <row r="8" spans="1:13" x14ac:dyDescent="0.25">
      <c r="A8" s="16" t="s">
        <v>19</v>
      </c>
      <c r="B8" s="17"/>
      <c r="C8" s="18"/>
      <c r="E8" s="16" t="s">
        <v>19</v>
      </c>
      <c r="F8" s="17"/>
      <c r="G8" s="18"/>
      <c r="I8" s="16" t="s">
        <v>19</v>
      </c>
      <c r="J8" s="17"/>
      <c r="K8" s="18"/>
    </row>
    <row r="9" spans="1:13" x14ac:dyDescent="0.25">
      <c r="A9" s="16" t="s">
        <v>20</v>
      </c>
      <c r="B9" s="17"/>
      <c r="C9" s="18"/>
      <c r="E9" s="16" t="s">
        <v>20</v>
      </c>
      <c r="F9" s="17"/>
      <c r="G9" s="18"/>
      <c r="I9" s="16" t="s">
        <v>20</v>
      </c>
      <c r="J9" s="17"/>
      <c r="K9" s="18"/>
    </row>
    <row r="10" spans="1:13" x14ac:dyDescent="0.25">
      <c r="A10" s="19"/>
      <c r="B10" s="20">
        <f>(((B9-B8)/365)*C10/40)</f>
        <v>0</v>
      </c>
      <c r="C10" s="21">
        <v>40</v>
      </c>
      <c r="E10" s="19"/>
      <c r="F10" s="20">
        <f>(((F9-F8)/365)*G10/40)</f>
        <v>0</v>
      </c>
      <c r="G10" s="21">
        <v>40</v>
      </c>
      <c r="I10" s="19"/>
      <c r="J10" s="20">
        <f>(((J9-J8)/365)*K10/40)</f>
        <v>0</v>
      </c>
      <c r="K10" s="21">
        <v>40</v>
      </c>
    </row>
    <row r="11" spans="1:13" x14ac:dyDescent="0.25">
      <c r="A11" s="16" t="s">
        <v>19</v>
      </c>
      <c r="B11" s="17"/>
      <c r="C11" s="18"/>
      <c r="E11" s="16" t="s">
        <v>19</v>
      </c>
      <c r="F11" s="17"/>
      <c r="G11" s="18"/>
      <c r="I11" s="16" t="s">
        <v>19</v>
      </c>
      <c r="J11" s="17"/>
      <c r="K11" s="18"/>
    </row>
    <row r="12" spans="1:13" x14ac:dyDescent="0.25">
      <c r="A12" s="16" t="s">
        <v>20</v>
      </c>
      <c r="B12" s="17"/>
      <c r="C12" s="18"/>
      <c r="E12" s="16" t="s">
        <v>20</v>
      </c>
      <c r="F12" s="17"/>
      <c r="G12" s="18"/>
      <c r="I12" s="16" t="s">
        <v>20</v>
      </c>
      <c r="J12" s="17"/>
      <c r="K12" s="18"/>
    </row>
    <row r="13" spans="1:13" x14ac:dyDescent="0.25">
      <c r="A13" s="19"/>
      <c r="B13" s="20">
        <f>(((B12-B11)/365)*C13/40)</f>
        <v>0</v>
      </c>
      <c r="C13" s="21">
        <v>40</v>
      </c>
      <c r="E13" s="19"/>
      <c r="F13" s="20">
        <f>(((F12-F11)/365)*G13/40)</f>
        <v>0</v>
      </c>
      <c r="G13" s="21">
        <v>40</v>
      </c>
      <c r="I13" s="19"/>
      <c r="J13" s="20">
        <f>(((J12-J11)/365)*K13/40)</f>
        <v>0</v>
      </c>
      <c r="K13" s="21">
        <v>40</v>
      </c>
    </row>
    <row r="14" spans="1:13" x14ac:dyDescent="0.25">
      <c r="A14" s="16" t="s">
        <v>19</v>
      </c>
      <c r="B14" s="17"/>
      <c r="C14" s="18"/>
      <c r="E14" s="16" t="s">
        <v>19</v>
      </c>
      <c r="F14" s="17"/>
      <c r="G14" s="18"/>
      <c r="I14" s="16" t="s">
        <v>19</v>
      </c>
      <c r="J14" s="17"/>
      <c r="K14" s="18"/>
    </row>
    <row r="15" spans="1:13" x14ac:dyDescent="0.25">
      <c r="A15" s="16" t="s">
        <v>20</v>
      </c>
      <c r="B15" s="17"/>
      <c r="C15" s="18"/>
      <c r="E15" s="16" t="s">
        <v>20</v>
      </c>
      <c r="F15" s="17"/>
      <c r="G15" s="18"/>
      <c r="I15" s="16" t="s">
        <v>20</v>
      </c>
      <c r="J15" s="17"/>
      <c r="K15" s="18"/>
    </row>
    <row r="16" spans="1:13" x14ac:dyDescent="0.25">
      <c r="A16" s="19"/>
      <c r="B16" s="20">
        <f>(((B15-B14)/365)*C16/40)</f>
        <v>0</v>
      </c>
      <c r="C16" s="21">
        <v>40</v>
      </c>
      <c r="E16" s="19"/>
      <c r="F16" s="20">
        <f>(((F15-F14)/365)*G16/40)</f>
        <v>0</v>
      </c>
      <c r="G16" s="21">
        <v>40</v>
      </c>
      <c r="I16" s="19"/>
      <c r="J16" s="20">
        <f>(((J15-J14)/365)*K16/40)</f>
        <v>0</v>
      </c>
      <c r="K16" s="21">
        <v>40</v>
      </c>
    </row>
    <row r="17" spans="1:15" x14ac:dyDescent="0.25">
      <c r="A17" s="16" t="s">
        <v>19</v>
      </c>
      <c r="B17" s="17"/>
      <c r="C17" s="18"/>
      <c r="E17" s="16" t="s">
        <v>19</v>
      </c>
      <c r="F17" s="17"/>
      <c r="G17" s="18"/>
      <c r="I17" s="16" t="s">
        <v>19</v>
      </c>
      <c r="J17" s="17"/>
      <c r="K17" s="18"/>
    </row>
    <row r="18" spans="1:15" x14ac:dyDescent="0.25">
      <c r="A18" s="16" t="s">
        <v>20</v>
      </c>
      <c r="B18" s="17"/>
      <c r="C18" s="18"/>
      <c r="E18" s="16" t="s">
        <v>20</v>
      </c>
      <c r="F18" s="17"/>
      <c r="G18" s="18"/>
      <c r="I18" s="16" t="s">
        <v>20</v>
      </c>
      <c r="J18" s="17"/>
      <c r="K18" s="18"/>
    </row>
    <row r="19" spans="1:15" x14ac:dyDescent="0.25">
      <c r="A19" s="19"/>
      <c r="B19" s="20">
        <f>(((B18-B17)/365)*C19/40)</f>
        <v>0</v>
      </c>
      <c r="C19" s="21">
        <v>40</v>
      </c>
      <c r="E19" s="19"/>
      <c r="F19" s="20">
        <f>(((F18-F17)/365)*G19/40)</f>
        <v>0</v>
      </c>
      <c r="G19" s="21">
        <v>40</v>
      </c>
      <c r="I19" s="19"/>
      <c r="J19" s="20">
        <f>(((J18-J17)/365)*K19/40)</f>
        <v>0</v>
      </c>
      <c r="K19" s="21">
        <v>40</v>
      </c>
    </row>
    <row r="20" spans="1:15" x14ac:dyDescent="0.25">
      <c r="A20" s="16" t="s">
        <v>19</v>
      </c>
      <c r="B20" s="17"/>
      <c r="C20" s="18"/>
      <c r="E20" s="16" t="s">
        <v>19</v>
      </c>
      <c r="F20" s="17"/>
      <c r="G20" s="18"/>
      <c r="I20" s="16" t="s">
        <v>19</v>
      </c>
      <c r="J20" s="17"/>
      <c r="K20" s="18"/>
    </row>
    <row r="21" spans="1:15" x14ac:dyDescent="0.25">
      <c r="A21" s="16" t="s">
        <v>20</v>
      </c>
      <c r="B21" s="17"/>
      <c r="C21" s="18"/>
      <c r="E21" s="16" t="s">
        <v>20</v>
      </c>
      <c r="F21" s="17"/>
      <c r="G21" s="18"/>
      <c r="I21" s="16" t="s">
        <v>20</v>
      </c>
      <c r="J21" s="17"/>
      <c r="K21" s="18"/>
    </row>
    <row r="22" spans="1:15" x14ac:dyDescent="0.25">
      <c r="A22" s="19"/>
      <c r="B22" s="20">
        <f>(((B21-B20)/365)*C22/40)</f>
        <v>0</v>
      </c>
      <c r="C22" s="21">
        <v>40</v>
      </c>
      <c r="E22" s="19"/>
      <c r="F22" s="20">
        <f>(((F21-F20)/365)*G22/40)</f>
        <v>0</v>
      </c>
      <c r="G22" s="21">
        <v>40</v>
      </c>
      <c r="I22" s="19"/>
      <c r="J22" s="20">
        <f>(((J21-J20)/365)*K22/40)</f>
        <v>0</v>
      </c>
      <c r="K22" s="21">
        <v>40</v>
      </c>
      <c r="O22" t="s">
        <v>32</v>
      </c>
    </row>
    <row r="23" spans="1:15" x14ac:dyDescent="0.25">
      <c r="A23" s="16" t="s">
        <v>19</v>
      </c>
      <c r="B23" s="17"/>
      <c r="C23" s="18"/>
      <c r="E23" s="16" t="s">
        <v>19</v>
      </c>
      <c r="F23" s="17"/>
      <c r="G23" s="18"/>
      <c r="I23" s="16" t="s">
        <v>19</v>
      </c>
      <c r="J23" s="17"/>
      <c r="K23" s="18"/>
    </row>
    <row r="24" spans="1:15" x14ac:dyDescent="0.25">
      <c r="A24" s="16" t="s">
        <v>20</v>
      </c>
      <c r="B24" s="17"/>
      <c r="C24" s="18"/>
      <c r="E24" s="16" t="s">
        <v>20</v>
      </c>
      <c r="F24" s="17"/>
      <c r="G24" s="18"/>
      <c r="I24" s="16" t="s">
        <v>20</v>
      </c>
      <c r="J24" s="17"/>
      <c r="K24" s="18"/>
    </row>
    <row r="25" spans="1:15" x14ac:dyDescent="0.25">
      <c r="A25" s="19"/>
      <c r="B25" s="20">
        <f>(((B24-B23)/365)*C25/40)</f>
        <v>0</v>
      </c>
      <c r="C25" s="21">
        <v>40</v>
      </c>
      <c r="E25" s="19"/>
      <c r="F25" s="20">
        <f>(((F24-F23)/365)*G25/40)</f>
        <v>0</v>
      </c>
      <c r="G25" s="21">
        <v>40</v>
      </c>
      <c r="I25" s="19"/>
      <c r="J25" s="20">
        <f>(((J24-J23)/365)*K25/40)</f>
        <v>0</v>
      </c>
      <c r="K25" s="21">
        <v>40</v>
      </c>
    </row>
    <row r="26" spans="1:15" x14ac:dyDescent="0.25">
      <c r="A26" s="16" t="s">
        <v>19</v>
      </c>
      <c r="B26" s="17"/>
      <c r="C26" s="18"/>
      <c r="E26" s="16" t="s">
        <v>19</v>
      </c>
      <c r="F26" s="17"/>
      <c r="G26" s="18"/>
      <c r="I26" s="16" t="s">
        <v>19</v>
      </c>
      <c r="J26" s="17"/>
      <c r="K26" s="18"/>
    </row>
    <row r="27" spans="1:15" x14ac:dyDescent="0.25">
      <c r="A27" s="16" t="s">
        <v>20</v>
      </c>
      <c r="B27" s="17"/>
      <c r="C27" s="18"/>
      <c r="E27" s="16" t="s">
        <v>20</v>
      </c>
      <c r="F27" s="17"/>
      <c r="G27" s="18"/>
      <c r="I27" s="16" t="s">
        <v>20</v>
      </c>
      <c r="J27" s="17"/>
      <c r="K27" s="18"/>
    </row>
    <row r="28" spans="1:15" x14ac:dyDescent="0.25">
      <c r="A28" s="19"/>
      <c r="B28" s="20">
        <f>(((B27-B26)/365)*C28/40)</f>
        <v>0</v>
      </c>
      <c r="C28" s="21">
        <v>40</v>
      </c>
      <c r="E28" s="19"/>
      <c r="F28" s="20">
        <f>(((F27-F26)/365)*G28/40)</f>
        <v>0</v>
      </c>
      <c r="G28" s="21">
        <v>40</v>
      </c>
      <c r="I28" s="19"/>
      <c r="J28" s="20">
        <f>(((J27-J26)/365)*K28/40)</f>
        <v>0</v>
      </c>
      <c r="K28" s="21">
        <v>40</v>
      </c>
    </row>
    <row r="29" spans="1:15" x14ac:dyDescent="0.25">
      <c r="A29" s="16" t="s">
        <v>19</v>
      </c>
      <c r="B29" s="17"/>
      <c r="C29" s="18"/>
      <c r="E29" s="16" t="s">
        <v>19</v>
      </c>
      <c r="F29" s="17"/>
      <c r="G29" s="18"/>
      <c r="I29" s="16" t="s">
        <v>19</v>
      </c>
      <c r="J29" s="17"/>
      <c r="K29" s="18"/>
    </row>
    <row r="30" spans="1:15" x14ac:dyDescent="0.25">
      <c r="A30" s="16" t="s">
        <v>20</v>
      </c>
      <c r="B30" s="17"/>
      <c r="C30" s="18"/>
      <c r="E30" s="16" t="s">
        <v>20</v>
      </c>
      <c r="F30" s="17"/>
      <c r="G30" s="18"/>
      <c r="I30" s="16" t="s">
        <v>20</v>
      </c>
      <c r="J30" s="17"/>
      <c r="K30" s="18"/>
    </row>
    <row r="31" spans="1:15" x14ac:dyDescent="0.25">
      <c r="A31" s="19"/>
      <c r="B31" s="20">
        <f>(((B30-B29)/365)*C31/40)</f>
        <v>0</v>
      </c>
      <c r="C31" s="21">
        <v>40</v>
      </c>
      <c r="E31" s="19"/>
      <c r="F31" s="20">
        <f>(((F30-F29)/365)*G31/40)</f>
        <v>0</v>
      </c>
      <c r="G31" s="21">
        <v>40</v>
      </c>
      <c r="I31" s="19"/>
      <c r="J31" s="20">
        <f>(((J30-J29)/365)*K31/40)</f>
        <v>0</v>
      </c>
      <c r="K31" s="21">
        <v>40</v>
      </c>
    </row>
    <row r="32" spans="1:15" x14ac:dyDescent="0.25">
      <c r="A32" s="16"/>
      <c r="B32" s="22"/>
      <c r="C32" s="18"/>
      <c r="E32" s="16"/>
      <c r="F32" s="22"/>
      <c r="G32" s="18"/>
      <c r="I32" s="16"/>
      <c r="J32" s="22"/>
      <c r="K32" s="18"/>
    </row>
    <row r="33" spans="1:11" ht="15.75" thickBot="1" x14ac:dyDescent="0.3">
      <c r="A33" s="23" t="s">
        <v>21</v>
      </c>
      <c r="B33" s="53">
        <f>SUM(B4,B7,B10,B13,B16,B19,B22,B25,B28,B31)</f>
        <v>19.652054794520549</v>
      </c>
      <c r="C33" s="24"/>
      <c r="E33" s="23" t="s">
        <v>21</v>
      </c>
      <c r="F33" s="53">
        <f>SUM(F4,F7,F10,F13,F16,F19,F22,F25,F28,F31)</f>
        <v>0</v>
      </c>
      <c r="G33" s="24"/>
      <c r="I33" s="23" t="s">
        <v>21</v>
      </c>
      <c r="J33" s="53">
        <f>SUM(J4,J7,J10,J13,J16,J19,J22,J25,J28,J31)</f>
        <v>0</v>
      </c>
      <c r="K33" s="24"/>
    </row>
    <row r="34" spans="1:11" x14ac:dyDescent="0.25">
      <c r="B34" s="26"/>
    </row>
    <row r="38" spans="1:11" ht="26.25" x14ac:dyDescent="0.25">
      <c r="A38" s="37" t="s">
        <v>33</v>
      </c>
      <c r="B38" s="54">
        <f>B33+F33+J33</f>
        <v>19.652054794520549</v>
      </c>
      <c r="C38" s="27" t="s">
        <v>111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69312-1618-49F7-BE68-A035776E6CDA}">
  <sheetPr>
    <pageSetUpPr fitToPage="1"/>
  </sheetPr>
  <dimension ref="B1:H323"/>
  <sheetViews>
    <sheetView tabSelected="1" zoomScaleNormal="100" workbookViewId="0">
      <selection activeCell="F35" sqref="F35"/>
    </sheetView>
  </sheetViews>
  <sheetFormatPr defaultRowHeight="18" x14ac:dyDescent="0.25"/>
  <cols>
    <col min="1" max="1" width="2.42578125" customWidth="1"/>
    <col min="2" max="2" width="41" style="31" customWidth="1"/>
    <col min="3" max="3" width="20.42578125" style="31" bestFit="1" customWidth="1"/>
    <col min="4" max="4" width="25" style="31" customWidth="1"/>
    <col min="5" max="5" width="18.5703125" style="31" customWidth="1"/>
    <col min="6" max="6" width="24" style="31" customWidth="1"/>
    <col min="7" max="7" width="24.28515625" style="31" bestFit="1" customWidth="1"/>
    <col min="8" max="8" width="24.7109375" bestFit="1" customWidth="1"/>
  </cols>
  <sheetData>
    <row r="1" spans="2:8" ht="18.75" thickBot="1" x14ac:dyDescent="0.3"/>
    <row r="2" spans="2:8" ht="21" x14ac:dyDescent="0.25">
      <c r="B2" s="85" t="s">
        <v>31</v>
      </c>
      <c r="C2" s="86"/>
      <c r="D2" s="86"/>
      <c r="E2" s="86"/>
      <c r="F2" s="86"/>
      <c r="G2" s="86"/>
      <c r="H2" s="87"/>
    </row>
    <row r="3" spans="2:8" ht="21" x14ac:dyDescent="0.25">
      <c r="B3" s="88" t="s">
        <v>30</v>
      </c>
      <c r="C3" s="89"/>
      <c r="D3" s="89"/>
      <c r="E3" s="89"/>
      <c r="F3" s="89"/>
      <c r="G3" s="89"/>
      <c r="H3" s="90"/>
    </row>
    <row r="4" spans="2:8" ht="21.75" customHeight="1" x14ac:dyDescent="0.25">
      <c r="B4" s="44" t="s">
        <v>22</v>
      </c>
      <c r="C4" s="29" t="s">
        <v>2</v>
      </c>
      <c r="D4" s="28" t="s">
        <v>23</v>
      </c>
      <c r="E4" s="28" t="s">
        <v>3</v>
      </c>
      <c r="F4" s="28" t="s">
        <v>103</v>
      </c>
      <c r="G4" s="28" t="s">
        <v>24</v>
      </c>
      <c r="H4" s="45" t="s">
        <v>16</v>
      </c>
    </row>
    <row r="5" spans="2:8" ht="22.5" customHeight="1" x14ac:dyDescent="0.25">
      <c r="B5" s="49">
        <v>20</v>
      </c>
      <c r="C5" s="30">
        <f>VLOOKUP($B$5,$B$15:$H$33,2,FALSE)</f>
        <v>75809</v>
      </c>
      <c r="D5" s="30">
        <f>VLOOKUP($B$5,$B$15:$H$33,3,FALSE)</f>
        <v>85285</v>
      </c>
      <c r="E5" s="30">
        <f>VLOOKUP($B$5,$B$15:$H$33,4,FALSE)</f>
        <v>94761</v>
      </c>
      <c r="F5" s="30">
        <f>VLOOKUP($B$5,$B$15:$H$33,7,FALSE)</f>
        <v>104237.5</v>
      </c>
      <c r="G5" s="30">
        <f>VLOOKUP($B$5,$B$15:$G$32,5,FALSE)</f>
        <v>113714</v>
      </c>
      <c r="H5" s="46">
        <f>VLOOKUP($B$5,$B$15:$G$32,6,FALSE)</f>
        <v>1263.5</v>
      </c>
    </row>
    <row r="6" spans="2:8" ht="19.5" customHeight="1" thickBot="1" x14ac:dyDescent="0.3">
      <c r="B6" s="47" t="s">
        <v>110</v>
      </c>
      <c r="C6" s="43"/>
      <c r="D6" s="43"/>
      <c r="E6" s="43"/>
      <c r="F6" s="43"/>
      <c r="G6" s="43"/>
      <c r="H6" s="48"/>
    </row>
    <row r="7" spans="2:8" ht="18.75" thickBot="1" x14ac:dyDescent="0.3">
      <c r="B7" s="42"/>
    </row>
    <row r="8" spans="2:8" ht="18" customHeight="1" thickBot="1" x14ac:dyDescent="0.3">
      <c r="B8" s="80" t="s">
        <v>104</v>
      </c>
      <c r="C8" s="81"/>
      <c r="D8" s="81"/>
      <c r="E8" s="81"/>
      <c r="F8" s="81"/>
      <c r="G8" s="82"/>
    </row>
    <row r="9" spans="2:8" ht="93.75" x14ac:dyDescent="0.25">
      <c r="B9" s="59" t="s">
        <v>28</v>
      </c>
      <c r="C9" s="66">
        <f>Work_Experience_Calculations!B38</f>
        <v>19.652054794520549</v>
      </c>
      <c r="D9" s="98" t="s">
        <v>35</v>
      </c>
      <c r="E9" s="59" t="s">
        <v>84</v>
      </c>
      <c r="F9" s="66">
        <f>C9+2</f>
        <v>21.652054794520549</v>
      </c>
      <c r="G9" s="99" t="s">
        <v>108</v>
      </c>
    </row>
    <row r="10" spans="2:8" ht="26.25" customHeight="1" x14ac:dyDescent="0.25">
      <c r="B10" s="57" t="s">
        <v>34</v>
      </c>
      <c r="C10" s="55">
        <f>(H5*C9)+C5</f>
        <v>100639.37123287671</v>
      </c>
      <c r="D10" s="100" t="s">
        <v>29</v>
      </c>
      <c r="E10" s="67"/>
      <c r="F10" s="55">
        <f>(H5*F9)+C5</f>
        <v>103166.37123287671</v>
      </c>
      <c r="G10" s="50"/>
    </row>
    <row r="11" spans="2:8" ht="62.25" customHeight="1" thickBot="1" x14ac:dyDescent="0.3">
      <c r="B11" s="83" t="s">
        <v>109</v>
      </c>
      <c r="C11" s="84"/>
      <c r="D11" s="84"/>
      <c r="E11" s="60"/>
      <c r="F11" s="61"/>
      <c r="G11" s="62"/>
    </row>
    <row r="12" spans="2:8" x14ac:dyDescent="0.25">
      <c r="B12" s="32"/>
      <c r="C12"/>
      <c r="D12" s="33"/>
      <c r="G12"/>
    </row>
    <row r="13" spans="2:8" ht="18.75" thickBot="1" x14ac:dyDescent="0.3">
      <c r="B13" s="32"/>
      <c r="C13"/>
      <c r="D13" s="33"/>
    </row>
    <row r="14" spans="2:8" hidden="1" x14ac:dyDescent="0.25">
      <c r="C14" s="31" t="s">
        <v>2</v>
      </c>
      <c r="D14" s="31" t="s">
        <v>23</v>
      </c>
      <c r="E14" s="31" t="s">
        <v>26</v>
      </c>
      <c r="F14" s="31" t="s">
        <v>27</v>
      </c>
      <c r="H14" s="31" t="s">
        <v>103</v>
      </c>
    </row>
    <row r="15" spans="2:8" hidden="1" x14ac:dyDescent="0.25">
      <c r="B15" s="31">
        <v>11</v>
      </c>
      <c r="C15" s="34">
        <v>22968</v>
      </c>
      <c r="D15" s="34">
        <v>25265</v>
      </c>
      <c r="E15" s="34">
        <v>27562</v>
      </c>
      <c r="F15" s="34">
        <v>32155</v>
      </c>
      <c r="G15" s="35">
        <v>306.23333333333301</v>
      </c>
      <c r="H15" s="34">
        <f>(E15+F15)/2</f>
        <v>29858.5</v>
      </c>
    </row>
    <row r="16" spans="2:8" hidden="1" x14ac:dyDescent="0.25">
      <c r="B16" s="31">
        <v>12</v>
      </c>
      <c r="C16" s="34">
        <v>25839</v>
      </c>
      <c r="D16" s="34">
        <v>28423</v>
      </c>
      <c r="E16" s="34">
        <v>31007</v>
      </c>
      <c r="F16" s="34">
        <v>36175</v>
      </c>
      <c r="G16" s="35">
        <v>344.53333333333336</v>
      </c>
      <c r="H16" s="34">
        <f t="shared" ref="H16:H32" si="0">(E16+F16)/2</f>
        <v>33591</v>
      </c>
    </row>
    <row r="17" spans="2:8" hidden="1" x14ac:dyDescent="0.25">
      <c r="B17" s="31">
        <v>13</v>
      </c>
      <c r="C17" s="34">
        <v>29069</v>
      </c>
      <c r="D17" s="34">
        <v>31976</v>
      </c>
      <c r="E17" s="34">
        <v>34883</v>
      </c>
      <c r="F17" s="34">
        <v>40697</v>
      </c>
      <c r="G17" s="35">
        <v>387.6</v>
      </c>
      <c r="H17" s="34">
        <f t="shared" si="0"/>
        <v>37790</v>
      </c>
    </row>
    <row r="18" spans="2:8" hidden="1" x14ac:dyDescent="0.25">
      <c r="B18" s="31">
        <v>14</v>
      </c>
      <c r="C18" s="34">
        <v>32703</v>
      </c>
      <c r="D18" s="34">
        <v>35973</v>
      </c>
      <c r="E18" s="34">
        <v>39243</v>
      </c>
      <c r="F18" s="34">
        <v>45784</v>
      </c>
      <c r="G18" s="35">
        <v>436.03333333333336</v>
      </c>
      <c r="H18" s="34">
        <f t="shared" si="0"/>
        <v>42513.5</v>
      </c>
    </row>
    <row r="19" spans="2:8" hidden="1" x14ac:dyDescent="0.25">
      <c r="B19" s="31">
        <v>15</v>
      </c>
      <c r="C19" s="34">
        <v>36841</v>
      </c>
      <c r="D19" s="34">
        <v>40986</v>
      </c>
      <c r="E19" s="34">
        <v>45130</v>
      </c>
      <c r="F19" s="34">
        <v>53419</v>
      </c>
      <c r="G19" s="35">
        <v>552.6</v>
      </c>
      <c r="H19" s="34">
        <f t="shared" si="0"/>
        <v>49274.5</v>
      </c>
    </row>
    <row r="20" spans="2:8" hidden="1" x14ac:dyDescent="0.25">
      <c r="B20" s="31">
        <v>16</v>
      </c>
      <c r="C20" s="34">
        <v>42367</v>
      </c>
      <c r="D20" s="34">
        <v>47133</v>
      </c>
      <c r="E20" s="34">
        <v>51899</v>
      </c>
      <c r="F20" s="34">
        <v>61432</v>
      </c>
      <c r="G20" s="35">
        <v>635.5</v>
      </c>
      <c r="H20" s="34">
        <f t="shared" si="0"/>
        <v>56665.5</v>
      </c>
    </row>
    <row r="21" spans="2:8" hidden="1" x14ac:dyDescent="0.25">
      <c r="B21" s="31">
        <v>17</v>
      </c>
      <c r="C21" s="34">
        <v>48722</v>
      </c>
      <c r="D21" s="34">
        <v>54203</v>
      </c>
      <c r="E21" s="34">
        <v>59684</v>
      </c>
      <c r="F21" s="34">
        <v>70646</v>
      </c>
      <c r="G21" s="35">
        <v>730.8</v>
      </c>
      <c r="H21" s="34">
        <f t="shared" si="0"/>
        <v>65165</v>
      </c>
    </row>
    <row r="22" spans="2:8" hidden="1" x14ac:dyDescent="0.25">
      <c r="B22" s="31">
        <v>18</v>
      </c>
      <c r="C22" s="34">
        <v>56030</v>
      </c>
      <c r="D22" s="34">
        <v>62334</v>
      </c>
      <c r="E22" s="34">
        <v>68637</v>
      </c>
      <c r="F22" s="34">
        <v>81243</v>
      </c>
      <c r="G22" s="35">
        <v>840.43333333333328</v>
      </c>
      <c r="H22" s="34">
        <f t="shared" si="0"/>
        <v>74940</v>
      </c>
    </row>
    <row r="23" spans="2:8" hidden="1" x14ac:dyDescent="0.25">
      <c r="B23" s="31">
        <v>19</v>
      </c>
      <c r="C23" s="34">
        <v>64518</v>
      </c>
      <c r="D23" s="34">
        <v>72583</v>
      </c>
      <c r="E23" s="34">
        <v>80648</v>
      </c>
      <c r="F23" s="34">
        <v>96778</v>
      </c>
      <c r="G23" s="35">
        <v>1075.3333333333333</v>
      </c>
      <c r="H23" s="34">
        <f t="shared" si="0"/>
        <v>88713</v>
      </c>
    </row>
    <row r="24" spans="2:8" hidden="1" x14ac:dyDescent="0.25">
      <c r="B24" s="31">
        <v>20</v>
      </c>
      <c r="C24" s="34">
        <v>75809</v>
      </c>
      <c r="D24" s="34">
        <v>85285</v>
      </c>
      <c r="E24" s="34">
        <v>94761</v>
      </c>
      <c r="F24" s="34">
        <v>113714</v>
      </c>
      <c r="G24" s="35">
        <v>1263.5</v>
      </c>
      <c r="H24" s="34">
        <f t="shared" si="0"/>
        <v>104237.5</v>
      </c>
    </row>
    <row r="25" spans="2:8" hidden="1" x14ac:dyDescent="0.25">
      <c r="B25" s="31">
        <v>21</v>
      </c>
      <c r="C25" s="34">
        <v>89076</v>
      </c>
      <c r="D25" s="34">
        <v>100211</v>
      </c>
      <c r="E25" s="34">
        <v>111345</v>
      </c>
      <c r="F25" s="34">
        <v>133614</v>
      </c>
      <c r="G25" s="35">
        <v>1484.6</v>
      </c>
      <c r="H25" s="34">
        <f t="shared" si="0"/>
        <v>122479.5</v>
      </c>
    </row>
    <row r="26" spans="2:8" hidden="1" x14ac:dyDescent="0.25">
      <c r="B26" s="31">
        <v>22</v>
      </c>
      <c r="C26" s="34">
        <v>104664</v>
      </c>
      <c r="D26" s="34">
        <v>117747</v>
      </c>
      <c r="E26" s="34">
        <v>130830</v>
      </c>
      <c r="F26" s="34">
        <v>156996</v>
      </c>
      <c r="G26" s="35">
        <v>1744.4</v>
      </c>
      <c r="H26" s="34">
        <f t="shared" si="0"/>
        <v>143913</v>
      </c>
    </row>
    <row r="27" spans="2:8" hidden="1" x14ac:dyDescent="0.25">
      <c r="B27" s="31">
        <v>23</v>
      </c>
      <c r="C27" s="34">
        <v>122980</v>
      </c>
      <c r="D27" s="34">
        <v>138353</v>
      </c>
      <c r="E27" s="34">
        <v>153725</v>
      </c>
      <c r="F27" s="34">
        <v>184470</v>
      </c>
      <c r="G27" s="35">
        <v>2049.6666666666665</v>
      </c>
      <c r="H27" s="34">
        <f t="shared" si="0"/>
        <v>169097.5</v>
      </c>
    </row>
    <row r="28" spans="2:8" hidden="1" x14ac:dyDescent="0.25">
      <c r="B28" s="31">
        <v>24</v>
      </c>
      <c r="C28" s="34">
        <v>135810</v>
      </c>
      <c r="D28" s="34">
        <v>158219</v>
      </c>
      <c r="E28" s="34">
        <v>180627</v>
      </c>
      <c r="F28" s="34">
        <v>225445</v>
      </c>
      <c r="G28" s="35">
        <v>2987.8333333333335</v>
      </c>
      <c r="H28" s="34">
        <f t="shared" si="0"/>
        <v>203036</v>
      </c>
    </row>
    <row r="29" spans="2:8" hidden="1" x14ac:dyDescent="0.25">
      <c r="B29" s="31">
        <v>25</v>
      </c>
      <c r="C29" s="34">
        <v>161614</v>
      </c>
      <c r="D29" s="34">
        <v>188280</v>
      </c>
      <c r="E29" s="34">
        <v>214946</v>
      </c>
      <c r="F29" s="34">
        <v>268279</v>
      </c>
      <c r="G29" s="35">
        <v>3555.5</v>
      </c>
      <c r="H29" s="34">
        <f t="shared" si="0"/>
        <v>241612.5</v>
      </c>
    </row>
    <row r="30" spans="2:8" hidden="1" x14ac:dyDescent="0.25">
      <c r="B30" s="31">
        <v>90</v>
      </c>
      <c r="C30" s="34">
        <v>46800</v>
      </c>
      <c r="D30" s="34">
        <f>(C30+E30)/2</f>
        <v>51277.75</v>
      </c>
      <c r="E30" s="34">
        <f>(C30+F30)/2</f>
        <v>55755.5</v>
      </c>
      <c r="F30" s="34">
        <v>64711</v>
      </c>
      <c r="G30" s="35">
        <v>597.0333333333333</v>
      </c>
      <c r="H30" s="34">
        <f t="shared" si="0"/>
        <v>60233.25</v>
      </c>
    </row>
    <row r="31" spans="2:8" hidden="1" x14ac:dyDescent="0.25">
      <c r="B31" s="31">
        <v>91</v>
      </c>
      <c r="C31" s="34">
        <v>54697</v>
      </c>
      <c r="D31" s="34">
        <f>(C31+E31)/2</f>
        <v>59040.75</v>
      </c>
      <c r="E31" s="34">
        <f>(C31+F31)/2</f>
        <v>63384.5</v>
      </c>
      <c r="F31" s="34">
        <v>72072</v>
      </c>
      <c r="G31" s="35">
        <v>579.16666666666663</v>
      </c>
      <c r="H31" s="34">
        <f t="shared" si="0"/>
        <v>67728.25</v>
      </c>
    </row>
    <row r="32" spans="2:8" ht="18.75" hidden="1" thickBot="1" x14ac:dyDescent="0.3">
      <c r="B32" s="31">
        <v>92</v>
      </c>
      <c r="C32" s="34">
        <v>62246</v>
      </c>
      <c r="D32" s="34">
        <f>(C32+E32)/2</f>
        <v>68361.25</v>
      </c>
      <c r="E32" s="34">
        <f>(C32+F32)/2</f>
        <v>74476.5</v>
      </c>
      <c r="F32" s="34">
        <v>86707</v>
      </c>
      <c r="G32" s="35">
        <v>815.36666666666667</v>
      </c>
      <c r="H32" s="34">
        <f t="shared" si="0"/>
        <v>80591.75</v>
      </c>
    </row>
    <row r="33" spans="2:4" ht="19.5" thickBot="1" x14ac:dyDescent="0.3">
      <c r="B33" s="77" t="s">
        <v>85</v>
      </c>
      <c r="C33" s="78"/>
      <c r="D33" s="79"/>
    </row>
    <row r="34" spans="2:4" ht="18.75" x14ac:dyDescent="0.25">
      <c r="B34" s="64">
        <f>C10</f>
        <v>100639.37123287671</v>
      </c>
      <c r="C34" s="63" t="s">
        <v>83</v>
      </c>
      <c r="D34" s="65"/>
    </row>
    <row r="35" spans="2:4" ht="77.25" x14ac:dyDescent="0.25">
      <c r="B35" s="75"/>
      <c r="C35" s="40" t="s">
        <v>81</v>
      </c>
      <c r="D35" s="51" t="s">
        <v>112</v>
      </c>
    </row>
    <row r="36" spans="2:4" ht="28.5" customHeight="1" thickBot="1" x14ac:dyDescent="0.3">
      <c r="B36" s="56">
        <f>B34+B35</f>
        <v>100639.37123287671</v>
      </c>
      <c r="C36" s="58" t="s">
        <v>82</v>
      </c>
      <c r="D36" s="41"/>
    </row>
    <row r="158" spans="2:7" ht="15" x14ac:dyDescent="0.25">
      <c r="B158" s="36"/>
      <c r="C158" s="36"/>
      <c r="D158" s="36"/>
      <c r="E158" s="36"/>
      <c r="F158" s="36"/>
      <c r="G158" s="36"/>
    </row>
    <row r="159" spans="2:7" ht="15" x14ac:dyDescent="0.25">
      <c r="B159" s="36"/>
      <c r="C159" s="36"/>
      <c r="D159" s="36"/>
      <c r="E159" s="36"/>
      <c r="F159" s="36"/>
      <c r="G159" s="36"/>
    </row>
    <row r="160" spans="2:7" ht="15" x14ac:dyDescent="0.25">
      <c r="B160" s="36"/>
      <c r="C160" s="36"/>
      <c r="D160" s="36"/>
      <c r="E160" s="36"/>
      <c r="F160" s="36"/>
      <c r="G160" s="36"/>
    </row>
    <row r="161" spans="2:7" ht="15" x14ac:dyDescent="0.25">
      <c r="B161" s="36"/>
      <c r="C161" s="36"/>
      <c r="D161" s="36"/>
      <c r="E161" s="36"/>
      <c r="F161" s="36"/>
      <c r="G161" s="36"/>
    </row>
    <row r="162" spans="2:7" ht="15" x14ac:dyDescent="0.25">
      <c r="B162" s="36"/>
      <c r="C162" s="36"/>
      <c r="D162" s="36"/>
      <c r="E162" s="36"/>
      <c r="F162" s="36"/>
      <c r="G162" s="36"/>
    </row>
    <row r="163" spans="2:7" ht="15" x14ac:dyDescent="0.25">
      <c r="B163" s="36"/>
      <c r="C163" s="36"/>
      <c r="D163" s="36"/>
      <c r="E163" s="36"/>
      <c r="F163" s="36"/>
      <c r="G163" s="36"/>
    </row>
    <row r="164" spans="2:7" ht="15" x14ac:dyDescent="0.25">
      <c r="B164" s="36"/>
      <c r="C164" s="36"/>
      <c r="D164" s="36"/>
      <c r="E164" s="36"/>
      <c r="F164" s="36"/>
      <c r="G164" s="36"/>
    </row>
    <row r="165" spans="2:7" ht="15" x14ac:dyDescent="0.25">
      <c r="B165" s="36"/>
      <c r="C165" s="36"/>
      <c r="D165" s="36"/>
      <c r="E165" s="36"/>
      <c r="F165" s="36"/>
      <c r="G165" s="36"/>
    </row>
    <row r="166" spans="2:7" ht="15" x14ac:dyDescent="0.25">
      <c r="B166" s="36"/>
      <c r="C166" s="36"/>
      <c r="D166" s="36"/>
      <c r="E166" s="36"/>
      <c r="F166" s="36"/>
      <c r="G166" s="36"/>
    </row>
    <row r="167" spans="2:7" ht="15" x14ac:dyDescent="0.25">
      <c r="B167" s="36"/>
      <c r="C167" s="36"/>
      <c r="D167" s="36"/>
      <c r="E167" s="36"/>
      <c r="F167" s="36"/>
      <c r="G167" s="36"/>
    </row>
    <row r="168" spans="2:7" ht="15" x14ac:dyDescent="0.25">
      <c r="B168" s="36"/>
      <c r="C168" s="36"/>
      <c r="D168" s="36"/>
      <c r="E168" s="36"/>
      <c r="F168" s="36"/>
      <c r="G168" s="36"/>
    </row>
    <row r="169" spans="2:7" ht="15" x14ac:dyDescent="0.25">
      <c r="B169" s="36"/>
      <c r="C169" s="36"/>
      <c r="D169" s="36"/>
      <c r="E169" s="36"/>
      <c r="F169" s="36"/>
      <c r="G169" s="36"/>
    </row>
    <row r="170" spans="2:7" ht="15" x14ac:dyDescent="0.25">
      <c r="B170" s="36"/>
      <c r="C170" s="36"/>
      <c r="D170" s="36"/>
      <c r="E170" s="36"/>
      <c r="F170" s="36"/>
      <c r="G170" s="36"/>
    </row>
    <row r="171" spans="2:7" ht="15" x14ac:dyDescent="0.25">
      <c r="B171" s="36"/>
      <c r="C171" s="36"/>
      <c r="D171" s="36"/>
      <c r="E171" s="36"/>
      <c r="F171" s="36"/>
      <c r="G171" s="36"/>
    </row>
    <row r="172" spans="2:7" ht="15" x14ac:dyDescent="0.25">
      <c r="B172" s="36"/>
      <c r="C172" s="36"/>
      <c r="D172" s="36"/>
      <c r="E172" s="36"/>
      <c r="F172" s="36"/>
      <c r="G172" s="36"/>
    </row>
    <row r="173" spans="2:7" ht="15" x14ac:dyDescent="0.25">
      <c r="B173" s="36"/>
      <c r="C173" s="36"/>
      <c r="D173" s="36"/>
      <c r="E173" s="36"/>
      <c r="F173" s="36"/>
      <c r="G173" s="36"/>
    </row>
    <row r="174" spans="2:7" ht="15" x14ac:dyDescent="0.25">
      <c r="B174" s="36"/>
      <c r="C174" s="36"/>
      <c r="D174" s="36"/>
      <c r="E174" s="36"/>
      <c r="F174" s="36"/>
      <c r="G174" s="36"/>
    </row>
    <row r="175" spans="2:7" ht="15" x14ac:dyDescent="0.25">
      <c r="B175" s="36"/>
      <c r="C175" s="36"/>
      <c r="D175" s="36"/>
      <c r="E175" s="36"/>
      <c r="F175" s="36"/>
      <c r="G175" s="36"/>
    </row>
    <row r="176" spans="2:7" ht="15" x14ac:dyDescent="0.25">
      <c r="B176" s="36"/>
      <c r="C176" s="36"/>
      <c r="D176" s="36"/>
      <c r="E176" s="36"/>
      <c r="F176" s="36"/>
      <c r="G176" s="36"/>
    </row>
    <row r="177" spans="2:7" ht="15" x14ac:dyDescent="0.25">
      <c r="B177" s="36"/>
      <c r="C177" s="36"/>
      <c r="D177" s="36"/>
      <c r="E177" s="36"/>
      <c r="F177" s="36"/>
      <c r="G177" s="36"/>
    </row>
    <row r="178" spans="2:7" ht="15" x14ac:dyDescent="0.25">
      <c r="B178" s="36"/>
      <c r="C178" s="36"/>
      <c r="D178" s="36"/>
      <c r="E178" s="36"/>
      <c r="F178" s="36"/>
      <c r="G178" s="36"/>
    </row>
    <row r="179" spans="2:7" ht="15" x14ac:dyDescent="0.25">
      <c r="B179" s="36"/>
      <c r="C179" s="36"/>
      <c r="D179" s="36"/>
      <c r="E179" s="36"/>
      <c r="F179" s="36"/>
      <c r="G179" s="36"/>
    </row>
    <row r="180" spans="2:7" ht="15" x14ac:dyDescent="0.25">
      <c r="B180" s="36"/>
      <c r="C180" s="36"/>
      <c r="D180" s="36"/>
      <c r="E180" s="36"/>
      <c r="F180" s="36"/>
      <c r="G180" s="36"/>
    </row>
    <row r="181" spans="2:7" ht="15" x14ac:dyDescent="0.25">
      <c r="B181" s="36"/>
      <c r="C181" s="36"/>
      <c r="D181" s="36"/>
      <c r="E181" s="36"/>
      <c r="F181" s="36"/>
      <c r="G181" s="36"/>
    </row>
    <row r="182" spans="2:7" ht="15" x14ac:dyDescent="0.25">
      <c r="B182" s="36"/>
      <c r="C182" s="36"/>
      <c r="D182" s="36"/>
      <c r="E182" s="36"/>
      <c r="F182" s="36"/>
      <c r="G182" s="36"/>
    </row>
    <row r="183" spans="2:7" ht="15" x14ac:dyDescent="0.25">
      <c r="B183" s="36"/>
      <c r="C183" s="36"/>
      <c r="D183" s="36"/>
      <c r="E183" s="36"/>
      <c r="F183" s="36"/>
      <c r="G183" s="36"/>
    </row>
    <row r="184" spans="2:7" ht="15" x14ac:dyDescent="0.25">
      <c r="B184" s="36"/>
      <c r="C184" s="36"/>
      <c r="D184" s="36"/>
      <c r="E184" s="36"/>
      <c r="F184" s="36"/>
      <c r="G184" s="36"/>
    </row>
    <row r="185" spans="2:7" ht="15" x14ac:dyDescent="0.25">
      <c r="B185" s="36"/>
      <c r="C185" s="36"/>
      <c r="D185" s="36"/>
      <c r="E185" s="36"/>
      <c r="F185" s="36"/>
      <c r="G185" s="36"/>
    </row>
    <row r="186" spans="2:7" ht="15" x14ac:dyDescent="0.25">
      <c r="B186" s="36"/>
      <c r="C186" s="36"/>
      <c r="D186" s="36"/>
      <c r="E186" s="36"/>
      <c r="F186" s="36"/>
      <c r="G186" s="36"/>
    </row>
    <row r="187" spans="2:7" ht="15" x14ac:dyDescent="0.25">
      <c r="B187" s="36"/>
      <c r="C187" s="36"/>
      <c r="D187" s="36"/>
      <c r="E187" s="36"/>
      <c r="F187" s="36"/>
      <c r="G187" s="36"/>
    </row>
    <row r="188" spans="2:7" ht="15" x14ac:dyDescent="0.25">
      <c r="B188" s="36"/>
      <c r="C188" s="36"/>
      <c r="D188" s="36"/>
      <c r="E188" s="36"/>
      <c r="F188" s="36"/>
      <c r="G188" s="36"/>
    </row>
    <row r="189" spans="2:7" ht="15" x14ac:dyDescent="0.25">
      <c r="B189" s="36"/>
      <c r="C189" s="36"/>
      <c r="D189" s="36"/>
      <c r="E189" s="36"/>
      <c r="F189" s="36"/>
      <c r="G189" s="36"/>
    </row>
    <row r="190" spans="2:7" ht="15" x14ac:dyDescent="0.25">
      <c r="B190" s="36"/>
      <c r="C190" s="36"/>
      <c r="D190" s="36"/>
      <c r="E190" s="36"/>
      <c r="F190" s="36"/>
      <c r="G190" s="36"/>
    </row>
    <row r="191" spans="2:7" ht="15" x14ac:dyDescent="0.25">
      <c r="B191" s="36"/>
      <c r="C191" s="36"/>
      <c r="D191" s="36"/>
      <c r="E191" s="36"/>
      <c r="F191" s="36"/>
      <c r="G191" s="36"/>
    </row>
    <row r="192" spans="2:7" ht="15" x14ac:dyDescent="0.25">
      <c r="B192" s="36"/>
      <c r="C192" s="36"/>
      <c r="D192" s="36"/>
      <c r="E192" s="36"/>
      <c r="F192" s="36"/>
      <c r="G192" s="36"/>
    </row>
    <row r="193" spans="2:7" ht="15" x14ac:dyDescent="0.25">
      <c r="B193" s="36"/>
      <c r="C193" s="36"/>
      <c r="D193" s="36"/>
      <c r="E193" s="36"/>
      <c r="F193" s="36"/>
      <c r="G193" s="36"/>
    </row>
    <row r="194" spans="2:7" ht="15" x14ac:dyDescent="0.25">
      <c r="B194" s="36"/>
      <c r="C194" s="36"/>
      <c r="D194" s="36"/>
      <c r="E194" s="36"/>
      <c r="F194" s="36"/>
      <c r="G194" s="36"/>
    </row>
    <row r="195" spans="2:7" ht="15" x14ac:dyDescent="0.25">
      <c r="B195" s="36"/>
      <c r="C195" s="36"/>
      <c r="D195" s="36"/>
      <c r="E195" s="36"/>
      <c r="F195" s="36"/>
      <c r="G195" s="36"/>
    </row>
    <row r="196" spans="2:7" ht="15" x14ac:dyDescent="0.25">
      <c r="B196" s="36"/>
      <c r="C196" s="36"/>
      <c r="D196" s="36"/>
      <c r="E196" s="36"/>
      <c r="F196" s="36"/>
      <c r="G196" s="36"/>
    </row>
    <row r="197" spans="2:7" ht="15" x14ac:dyDescent="0.25">
      <c r="B197" s="36"/>
      <c r="C197" s="36"/>
      <c r="D197" s="36"/>
      <c r="E197" s="36"/>
      <c r="F197" s="36"/>
      <c r="G197" s="36"/>
    </row>
    <row r="198" spans="2:7" ht="15" x14ac:dyDescent="0.25">
      <c r="B198" s="36"/>
      <c r="C198" s="36"/>
      <c r="D198" s="36"/>
      <c r="E198" s="36"/>
      <c r="F198" s="36"/>
      <c r="G198" s="36"/>
    </row>
    <row r="199" spans="2:7" ht="15" x14ac:dyDescent="0.25">
      <c r="B199" s="36"/>
      <c r="C199" s="36"/>
      <c r="D199" s="36"/>
      <c r="E199" s="36"/>
      <c r="F199" s="36"/>
      <c r="G199" s="36"/>
    </row>
    <row r="200" spans="2:7" ht="15" x14ac:dyDescent="0.25">
      <c r="B200" s="36"/>
      <c r="C200" s="36"/>
      <c r="D200" s="36"/>
      <c r="E200" s="36"/>
      <c r="F200" s="36"/>
      <c r="G200" s="36"/>
    </row>
    <row r="201" spans="2:7" ht="15" x14ac:dyDescent="0.25">
      <c r="B201" s="36"/>
      <c r="C201" s="36"/>
      <c r="D201" s="36"/>
      <c r="E201" s="36"/>
      <c r="F201" s="36"/>
      <c r="G201" s="36"/>
    </row>
    <row r="202" spans="2:7" ht="15" x14ac:dyDescent="0.25">
      <c r="B202" s="36"/>
      <c r="C202" s="36"/>
      <c r="D202" s="36"/>
      <c r="E202" s="36"/>
      <c r="F202" s="36"/>
      <c r="G202" s="36"/>
    </row>
    <row r="203" spans="2:7" ht="15" x14ac:dyDescent="0.25">
      <c r="B203" s="36"/>
      <c r="C203" s="36"/>
      <c r="D203" s="36"/>
      <c r="E203" s="36"/>
      <c r="F203" s="36"/>
      <c r="G203" s="36"/>
    </row>
    <row r="204" spans="2:7" ht="15" x14ac:dyDescent="0.25">
      <c r="B204" s="36"/>
      <c r="C204" s="36"/>
      <c r="D204" s="36"/>
      <c r="E204" s="36"/>
      <c r="F204" s="36"/>
      <c r="G204" s="36"/>
    </row>
    <row r="205" spans="2:7" ht="15" x14ac:dyDescent="0.25">
      <c r="B205" s="36"/>
      <c r="C205" s="36"/>
      <c r="D205" s="36"/>
      <c r="E205" s="36"/>
      <c r="F205" s="36"/>
      <c r="G205" s="36"/>
    </row>
    <row r="206" spans="2:7" ht="15" x14ac:dyDescent="0.25">
      <c r="B206" s="36"/>
      <c r="C206" s="36"/>
      <c r="D206" s="36"/>
      <c r="E206" s="36"/>
      <c r="F206" s="36"/>
      <c r="G206" s="36"/>
    </row>
    <row r="207" spans="2:7" ht="15" x14ac:dyDescent="0.25">
      <c r="B207" s="36"/>
      <c r="C207" s="36"/>
      <c r="D207" s="36"/>
      <c r="E207" s="36"/>
      <c r="F207" s="36"/>
      <c r="G207" s="36"/>
    </row>
    <row r="208" spans="2:7" ht="15" x14ac:dyDescent="0.25">
      <c r="B208" s="36"/>
      <c r="C208" s="36"/>
      <c r="D208" s="36"/>
      <c r="E208" s="36"/>
      <c r="F208" s="36"/>
      <c r="G208" s="36"/>
    </row>
    <row r="209" spans="2:7" ht="15" x14ac:dyDescent="0.25">
      <c r="B209" s="36"/>
      <c r="C209" s="36"/>
      <c r="D209" s="36"/>
      <c r="E209" s="36"/>
      <c r="F209" s="36"/>
      <c r="G209" s="36"/>
    </row>
    <row r="210" spans="2:7" ht="15" x14ac:dyDescent="0.25">
      <c r="B210" s="36"/>
      <c r="C210" s="36"/>
      <c r="D210" s="36"/>
      <c r="E210" s="36"/>
      <c r="F210" s="36"/>
      <c r="G210" s="36"/>
    </row>
    <row r="211" spans="2:7" ht="15" x14ac:dyDescent="0.25">
      <c r="B211" s="36"/>
      <c r="C211" s="36"/>
      <c r="D211" s="36"/>
      <c r="E211" s="36"/>
      <c r="F211" s="36"/>
      <c r="G211" s="36"/>
    </row>
    <row r="212" spans="2:7" ht="15" x14ac:dyDescent="0.25">
      <c r="B212" s="36"/>
      <c r="C212" s="36"/>
      <c r="D212" s="36"/>
      <c r="E212" s="36"/>
      <c r="F212" s="36"/>
      <c r="G212" s="36"/>
    </row>
    <row r="213" spans="2:7" ht="15" x14ac:dyDescent="0.25">
      <c r="B213" s="36"/>
      <c r="C213" s="36"/>
      <c r="D213" s="36"/>
      <c r="E213" s="36"/>
      <c r="F213" s="36"/>
      <c r="G213" s="36"/>
    </row>
    <row r="214" spans="2:7" ht="15" x14ac:dyDescent="0.25">
      <c r="B214" s="36"/>
      <c r="C214" s="36"/>
      <c r="D214" s="36"/>
      <c r="E214" s="36"/>
      <c r="F214" s="36"/>
      <c r="G214" s="36"/>
    </row>
    <row r="215" spans="2:7" ht="15" x14ac:dyDescent="0.25">
      <c r="B215" s="36"/>
      <c r="C215" s="36"/>
      <c r="D215" s="36"/>
      <c r="E215" s="36"/>
      <c r="F215" s="36"/>
      <c r="G215" s="36"/>
    </row>
    <row r="216" spans="2:7" ht="15" x14ac:dyDescent="0.25">
      <c r="B216" s="36"/>
      <c r="C216" s="36"/>
      <c r="D216" s="36"/>
      <c r="E216" s="36"/>
      <c r="F216" s="36"/>
      <c r="G216" s="36"/>
    </row>
    <row r="217" spans="2:7" ht="15" x14ac:dyDescent="0.25">
      <c r="B217" s="36"/>
      <c r="C217" s="36"/>
      <c r="D217" s="36"/>
      <c r="E217" s="36"/>
      <c r="F217" s="36"/>
      <c r="G217" s="36"/>
    </row>
    <row r="218" spans="2:7" ht="15" x14ac:dyDescent="0.25">
      <c r="B218" s="36"/>
      <c r="C218" s="36"/>
      <c r="D218" s="36"/>
      <c r="E218" s="36"/>
      <c r="F218" s="36"/>
      <c r="G218" s="36"/>
    </row>
    <row r="219" spans="2:7" ht="15" x14ac:dyDescent="0.25">
      <c r="B219" s="36"/>
      <c r="C219" s="36"/>
      <c r="D219" s="36"/>
      <c r="E219" s="36"/>
      <c r="F219" s="36"/>
      <c r="G219" s="36"/>
    </row>
    <row r="220" spans="2:7" ht="15" x14ac:dyDescent="0.25">
      <c r="B220" s="36"/>
      <c r="C220" s="36"/>
      <c r="D220" s="36"/>
      <c r="E220" s="36"/>
      <c r="F220" s="36"/>
      <c r="G220" s="36"/>
    </row>
    <row r="221" spans="2:7" ht="15" x14ac:dyDescent="0.25">
      <c r="B221" s="36"/>
      <c r="C221" s="36"/>
      <c r="D221" s="36"/>
      <c r="E221" s="36"/>
      <c r="F221" s="36"/>
      <c r="G221" s="36"/>
    </row>
    <row r="222" spans="2:7" ht="15" x14ac:dyDescent="0.25">
      <c r="B222" s="36"/>
      <c r="C222" s="36"/>
      <c r="D222" s="36"/>
      <c r="E222" s="36"/>
      <c r="F222" s="36"/>
      <c r="G222" s="36"/>
    </row>
    <row r="223" spans="2:7" ht="15" x14ac:dyDescent="0.25">
      <c r="B223" s="36"/>
      <c r="C223" s="36"/>
      <c r="D223" s="36"/>
      <c r="E223" s="36"/>
      <c r="F223" s="36"/>
      <c r="G223" s="36"/>
    </row>
    <row r="224" spans="2:7" ht="15" x14ac:dyDescent="0.25">
      <c r="B224" s="36"/>
      <c r="C224" s="36"/>
      <c r="D224" s="36"/>
      <c r="E224" s="36"/>
      <c r="F224" s="36"/>
      <c r="G224" s="36"/>
    </row>
    <row r="225" spans="2:7" ht="15" x14ac:dyDescent="0.25">
      <c r="B225" s="36"/>
      <c r="C225" s="36"/>
      <c r="D225" s="36"/>
      <c r="E225" s="36"/>
      <c r="F225" s="36"/>
      <c r="G225" s="36"/>
    </row>
    <row r="226" spans="2:7" ht="15" x14ac:dyDescent="0.25">
      <c r="B226" s="36"/>
      <c r="C226" s="36"/>
      <c r="D226" s="36"/>
      <c r="E226" s="36"/>
      <c r="F226" s="36"/>
      <c r="G226" s="36"/>
    </row>
    <row r="227" spans="2:7" ht="15" x14ac:dyDescent="0.25">
      <c r="B227" s="36"/>
      <c r="C227" s="36"/>
      <c r="D227" s="36"/>
      <c r="E227" s="36"/>
      <c r="F227" s="36"/>
      <c r="G227" s="36"/>
    </row>
    <row r="228" spans="2:7" ht="15" x14ac:dyDescent="0.25">
      <c r="B228" s="36"/>
      <c r="C228" s="36"/>
      <c r="D228" s="36"/>
      <c r="E228" s="36"/>
      <c r="F228" s="36"/>
      <c r="G228" s="36"/>
    </row>
    <row r="229" spans="2:7" ht="15" x14ac:dyDescent="0.25">
      <c r="B229" s="36"/>
      <c r="C229" s="36"/>
      <c r="D229" s="36"/>
      <c r="E229" s="36"/>
      <c r="F229" s="36"/>
      <c r="G229" s="36"/>
    </row>
    <row r="230" spans="2:7" ht="15" x14ac:dyDescent="0.25">
      <c r="B230" s="36"/>
      <c r="C230" s="36"/>
      <c r="D230" s="36"/>
      <c r="E230" s="36"/>
      <c r="F230" s="36"/>
      <c r="G230" s="36"/>
    </row>
    <row r="231" spans="2:7" ht="15" x14ac:dyDescent="0.25">
      <c r="B231" s="36"/>
      <c r="C231" s="36"/>
      <c r="D231" s="36"/>
      <c r="E231" s="36"/>
      <c r="F231" s="36"/>
      <c r="G231" s="36"/>
    </row>
    <row r="232" spans="2:7" ht="15" x14ac:dyDescent="0.25">
      <c r="B232" s="36"/>
      <c r="C232" s="36"/>
      <c r="D232" s="36"/>
      <c r="E232" s="36"/>
      <c r="F232" s="36"/>
      <c r="G232" s="36"/>
    </row>
    <row r="233" spans="2:7" ht="15" x14ac:dyDescent="0.25">
      <c r="B233" s="36"/>
      <c r="C233" s="36"/>
      <c r="D233" s="36"/>
      <c r="E233" s="36"/>
      <c r="F233" s="36"/>
      <c r="G233" s="36"/>
    </row>
    <row r="234" spans="2:7" ht="15" x14ac:dyDescent="0.25">
      <c r="B234" s="36"/>
      <c r="C234" s="36"/>
      <c r="D234" s="36"/>
      <c r="E234" s="36"/>
      <c r="F234" s="36"/>
      <c r="G234" s="36"/>
    </row>
    <row r="235" spans="2:7" ht="15" x14ac:dyDescent="0.25">
      <c r="B235" s="36"/>
      <c r="C235" s="36"/>
      <c r="D235" s="36"/>
      <c r="E235" s="36"/>
      <c r="F235" s="36"/>
      <c r="G235" s="36"/>
    </row>
    <row r="236" spans="2:7" ht="15" x14ac:dyDescent="0.25">
      <c r="B236" s="36"/>
      <c r="C236" s="36"/>
      <c r="D236" s="36"/>
      <c r="E236" s="36"/>
      <c r="F236" s="36"/>
      <c r="G236" s="36"/>
    </row>
    <row r="237" spans="2:7" ht="15" x14ac:dyDescent="0.25">
      <c r="B237" s="36"/>
      <c r="C237" s="36"/>
      <c r="D237" s="36"/>
      <c r="E237" s="36"/>
      <c r="F237" s="36"/>
      <c r="G237" s="36"/>
    </row>
    <row r="238" spans="2:7" ht="15" x14ac:dyDescent="0.25">
      <c r="B238" s="36"/>
      <c r="C238" s="36"/>
      <c r="D238" s="36"/>
      <c r="E238" s="36"/>
      <c r="F238" s="36"/>
      <c r="G238" s="36"/>
    </row>
    <row r="239" spans="2:7" ht="15" x14ac:dyDescent="0.25">
      <c r="B239" s="36"/>
      <c r="C239" s="36"/>
      <c r="D239" s="36"/>
      <c r="E239" s="36"/>
      <c r="F239" s="36"/>
      <c r="G239" s="36"/>
    </row>
    <row r="240" spans="2:7" ht="15" x14ac:dyDescent="0.25">
      <c r="B240" s="36"/>
      <c r="C240" s="36"/>
      <c r="D240" s="36"/>
      <c r="E240" s="36"/>
      <c r="F240" s="36"/>
      <c r="G240" s="36"/>
    </row>
    <row r="241" spans="2:7" ht="15" x14ac:dyDescent="0.25">
      <c r="B241" s="36"/>
      <c r="C241" s="36"/>
      <c r="D241" s="36"/>
      <c r="E241" s="36"/>
      <c r="F241" s="36"/>
      <c r="G241" s="36"/>
    </row>
    <row r="242" spans="2:7" ht="15" x14ac:dyDescent="0.25">
      <c r="B242" s="36"/>
      <c r="C242" s="36"/>
      <c r="D242" s="36"/>
      <c r="E242" s="36"/>
      <c r="F242" s="36"/>
      <c r="G242" s="36"/>
    </row>
    <row r="243" spans="2:7" ht="15" x14ac:dyDescent="0.25">
      <c r="B243" s="36"/>
      <c r="C243" s="36"/>
      <c r="D243" s="36"/>
      <c r="E243" s="36"/>
      <c r="F243" s="36"/>
      <c r="G243" s="36"/>
    </row>
    <row r="244" spans="2:7" ht="15" x14ac:dyDescent="0.25">
      <c r="B244" s="36"/>
      <c r="C244" s="36"/>
      <c r="D244" s="36"/>
      <c r="E244" s="36"/>
      <c r="F244" s="36"/>
      <c r="G244" s="36"/>
    </row>
    <row r="245" spans="2:7" ht="15" x14ac:dyDescent="0.25">
      <c r="B245" s="36"/>
      <c r="C245" s="36"/>
      <c r="D245" s="36"/>
      <c r="E245" s="36"/>
      <c r="F245" s="36"/>
      <c r="G245" s="36"/>
    </row>
    <row r="246" spans="2:7" ht="15" x14ac:dyDescent="0.25">
      <c r="B246" s="36"/>
      <c r="C246" s="36"/>
      <c r="D246" s="36"/>
      <c r="E246" s="36"/>
      <c r="F246" s="36"/>
      <c r="G246" s="36"/>
    </row>
    <row r="247" spans="2:7" ht="15" x14ac:dyDescent="0.25">
      <c r="B247" s="36"/>
      <c r="C247" s="36"/>
      <c r="D247" s="36"/>
      <c r="E247" s="36"/>
      <c r="F247" s="36"/>
      <c r="G247" s="36"/>
    </row>
    <row r="248" spans="2:7" ht="15" x14ac:dyDescent="0.25">
      <c r="B248" s="36"/>
      <c r="C248" s="36"/>
      <c r="D248" s="36"/>
      <c r="E248" s="36"/>
      <c r="F248" s="36"/>
      <c r="G248" s="36"/>
    </row>
    <row r="249" spans="2:7" ht="15" x14ac:dyDescent="0.25">
      <c r="B249" s="36"/>
      <c r="C249" s="36"/>
      <c r="D249" s="36"/>
      <c r="E249" s="36"/>
      <c r="F249" s="36"/>
      <c r="G249" s="36"/>
    </row>
    <row r="250" spans="2:7" ht="15" x14ac:dyDescent="0.25">
      <c r="B250" s="36"/>
      <c r="C250" s="36"/>
      <c r="D250" s="36"/>
      <c r="E250" s="36"/>
      <c r="F250" s="36"/>
      <c r="G250" s="36"/>
    </row>
    <row r="251" spans="2:7" ht="15" x14ac:dyDescent="0.25">
      <c r="B251" s="36"/>
      <c r="C251" s="36"/>
      <c r="D251" s="36"/>
      <c r="E251" s="36"/>
      <c r="F251" s="36"/>
      <c r="G251" s="36"/>
    </row>
    <row r="252" spans="2:7" ht="15" x14ac:dyDescent="0.25">
      <c r="B252" s="36"/>
      <c r="C252" s="36"/>
      <c r="D252" s="36"/>
      <c r="E252" s="36"/>
      <c r="F252" s="36"/>
      <c r="G252" s="36"/>
    </row>
    <row r="253" spans="2:7" ht="15" x14ac:dyDescent="0.25">
      <c r="B253" s="36"/>
      <c r="C253" s="36"/>
      <c r="D253" s="36"/>
      <c r="E253" s="36"/>
      <c r="F253" s="36"/>
      <c r="G253" s="36"/>
    </row>
    <row r="254" spans="2:7" ht="15" x14ac:dyDescent="0.25">
      <c r="B254" s="36"/>
      <c r="C254" s="36"/>
      <c r="D254" s="36"/>
      <c r="E254" s="36"/>
      <c r="F254" s="36"/>
      <c r="G254" s="36"/>
    </row>
    <row r="255" spans="2:7" ht="15" x14ac:dyDescent="0.25">
      <c r="B255" s="36"/>
      <c r="C255" s="36"/>
      <c r="D255" s="36"/>
      <c r="E255" s="36"/>
      <c r="F255" s="36"/>
      <c r="G255" s="36"/>
    </row>
    <row r="256" spans="2:7" ht="15" x14ac:dyDescent="0.25">
      <c r="B256" s="36"/>
      <c r="C256" s="36"/>
      <c r="D256" s="36"/>
      <c r="E256" s="36"/>
      <c r="F256" s="36"/>
      <c r="G256" s="36"/>
    </row>
    <row r="257" spans="2:7" ht="15" x14ac:dyDescent="0.25">
      <c r="B257" s="36"/>
      <c r="C257" s="36"/>
      <c r="D257" s="36"/>
      <c r="E257" s="36"/>
      <c r="F257" s="36"/>
      <c r="G257" s="36"/>
    </row>
    <row r="258" spans="2:7" ht="15" x14ac:dyDescent="0.25">
      <c r="B258" s="36"/>
      <c r="C258" s="36"/>
      <c r="D258" s="36"/>
      <c r="E258" s="36"/>
      <c r="F258" s="36"/>
      <c r="G258" s="36"/>
    </row>
    <row r="259" spans="2:7" ht="15" x14ac:dyDescent="0.25">
      <c r="B259" s="36"/>
      <c r="C259" s="36"/>
      <c r="D259" s="36"/>
      <c r="E259" s="36"/>
      <c r="F259" s="36"/>
      <c r="G259" s="36"/>
    </row>
    <row r="260" spans="2:7" ht="15" x14ac:dyDescent="0.25">
      <c r="B260" s="36"/>
      <c r="C260" s="36"/>
      <c r="D260" s="36"/>
      <c r="E260" s="36"/>
      <c r="F260" s="36"/>
      <c r="G260" s="36"/>
    </row>
    <row r="261" spans="2:7" ht="15" x14ac:dyDescent="0.25">
      <c r="B261" s="36"/>
      <c r="C261" s="36"/>
      <c r="D261" s="36"/>
      <c r="E261" s="36"/>
      <c r="F261" s="36"/>
      <c r="G261" s="36"/>
    </row>
    <row r="262" spans="2:7" ht="15" x14ac:dyDescent="0.25">
      <c r="B262" s="36"/>
      <c r="C262" s="36"/>
      <c r="D262" s="36"/>
      <c r="E262" s="36"/>
      <c r="F262" s="36"/>
      <c r="G262" s="36"/>
    </row>
    <row r="263" spans="2:7" ht="15" x14ac:dyDescent="0.25">
      <c r="B263" s="36"/>
      <c r="C263" s="36"/>
      <c r="D263" s="36"/>
      <c r="E263" s="36"/>
      <c r="F263" s="36"/>
      <c r="G263" s="36"/>
    </row>
    <row r="264" spans="2:7" ht="15" x14ac:dyDescent="0.25">
      <c r="B264" s="36"/>
      <c r="C264" s="36"/>
      <c r="D264" s="36"/>
      <c r="E264" s="36"/>
      <c r="F264" s="36"/>
      <c r="G264" s="36"/>
    </row>
    <row r="265" spans="2:7" ht="15" x14ac:dyDescent="0.25">
      <c r="B265" s="36"/>
      <c r="C265" s="36"/>
      <c r="D265" s="36"/>
      <c r="E265" s="36"/>
      <c r="F265" s="36"/>
      <c r="G265" s="36"/>
    </row>
    <row r="266" spans="2:7" ht="15" x14ac:dyDescent="0.25">
      <c r="B266" s="36"/>
      <c r="C266" s="36"/>
      <c r="D266" s="36"/>
      <c r="E266" s="36"/>
      <c r="F266" s="36"/>
      <c r="G266" s="36"/>
    </row>
    <row r="267" spans="2:7" ht="15" x14ac:dyDescent="0.25">
      <c r="B267" s="36"/>
      <c r="C267" s="36"/>
      <c r="D267" s="36"/>
      <c r="E267" s="36"/>
      <c r="F267" s="36"/>
      <c r="G267" s="36"/>
    </row>
    <row r="268" spans="2:7" ht="15" x14ac:dyDescent="0.25">
      <c r="B268" s="36"/>
      <c r="C268" s="36"/>
      <c r="D268" s="36"/>
      <c r="E268" s="36"/>
      <c r="F268" s="36"/>
      <c r="G268" s="36"/>
    </row>
    <row r="269" spans="2:7" ht="15" x14ac:dyDescent="0.25">
      <c r="B269" s="36"/>
      <c r="C269" s="36"/>
      <c r="D269" s="36"/>
      <c r="E269" s="36"/>
      <c r="F269" s="36"/>
      <c r="G269" s="36"/>
    </row>
    <row r="270" spans="2:7" ht="15" x14ac:dyDescent="0.25">
      <c r="B270" s="36"/>
      <c r="C270" s="36"/>
      <c r="D270" s="36"/>
      <c r="E270" s="36"/>
      <c r="F270" s="36"/>
      <c r="G270" s="36"/>
    </row>
    <row r="271" spans="2:7" ht="15" x14ac:dyDescent="0.25">
      <c r="B271" s="36"/>
      <c r="C271" s="36"/>
      <c r="D271" s="36"/>
      <c r="E271" s="36"/>
      <c r="F271" s="36"/>
      <c r="G271" s="36"/>
    </row>
    <row r="272" spans="2:7" ht="15" x14ac:dyDescent="0.25">
      <c r="B272" s="36"/>
      <c r="C272" s="36"/>
      <c r="D272" s="36"/>
      <c r="E272" s="36"/>
      <c r="F272" s="36"/>
      <c r="G272" s="36"/>
    </row>
    <row r="273" spans="2:7" ht="15" x14ac:dyDescent="0.25">
      <c r="B273" s="36"/>
      <c r="C273" s="36"/>
      <c r="D273" s="36"/>
      <c r="E273" s="36"/>
      <c r="F273" s="36"/>
      <c r="G273" s="36"/>
    </row>
    <row r="274" spans="2:7" ht="15" x14ac:dyDescent="0.25">
      <c r="B274" s="36"/>
      <c r="C274" s="36"/>
      <c r="D274" s="36"/>
      <c r="E274" s="36"/>
      <c r="F274" s="36"/>
      <c r="G274" s="36"/>
    </row>
    <row r="275" spans="2:7" ht="15" x14ac:dyDescent="0.25">
      <c r="B275" s="36"/>
      <c r="C275" s="36"/>
      <c r="D275" s="36"/>
      <c r="E275" s="36"/>
      <c r="F275" s="36"/>
      <c r="G275" s="36"/>
    </row>
    <row r="276" spans="2:7" ht="15" x14ac:dyDescent="0.25">
      <c r="B276" s="36"/>
      <c r="C276" s="36"/>
      <c r="D276" s="36"/>
      <c r="E276" s="36"/>
      <c r="F276" s="36"/>
      <c r="G276" s="36"/>
    </row>
    <row r="277" spans="2:7" ht="15" x14ac:dyDescent="0.25">
      <c r="B277" s="36"/>
      <c r="C277" s="36"/>
      <c r="D277" s="36"/>
      <c r="E277" s="36"/>
      <c r="F277" s="36"/>
      <c r="G277" s="36"/>
    </row>
    <row r="278" spans="2:7" ht="15" x14ac:dyDescent="0.25">
      <c r="B278" s="36"/>
      <c r="C278" s="36"/>
      <c r="D278" s="36"/>
      <c r="E278" s="36"/>
      <c r="F278" s="36"/>
      <c r="G278" s="36"/>
    </row>
    <row r="279" spans="2:7" ht="15" x14ac:dyDescent="0.25">
      <c r="B279" s="36"/>
      <c r="C279" s="36"/>
      <c r="D279" s="36"/>
      <c r="E279" s="36"/>
      <c r="F279" s="36"/>
      <c r="G279" s="36"/>
    </row>
    <row r="280" spans="2:7" ht="15" x14ac:dyDescent="0.25">
      <c r="B280" s="36"/>
      <c r="C280" s="36"/>
      <c r="D280" s="36"/>
      <c r="E280" s="36"/>
      <c r="F280" s="36"/>
      <c r="G280" s="36"/>
    </row>
    <row r="281" spans="2:7" ht="15" x14ac:dyDescent="0.25">
      <c r="B281" s="36"/>
      <c r="C281" s="36"/>
      <c r="D281" s="36"/>
      <c r="E281" s="36"/>
      <c r="F281" s="36"/>
      <c r="G281" s="36"/>
    </row>
    <row r="282" spans="2:7" ht="15" x14ac:dyDescent="0.25">
      <c r="B282" s="36"/>
      <c r="C282" s="36"/>
      <c r="D282" s="36"/>
      <c r="E282" s="36"/>
      <c r="F282" s="36"/>
      <c r="G282" s="36"/>
    </row>
    <row r="283" spans="2:7" ht="15" x14ac:dyDescent="0.25">
      <c r="B283" s="36"/>
      <c r="C283" s="36"/>
      <c r="D283" s="36"/>
      <c r="E283" s="36"/>
      <c r="F283" s="36"/>
      <c r="G283" s="36"/>
    </row>
    <row r="284" spans="2:7" ht="15" x14ac:dyDescent="0.25">
      <c r="B284" s="36"/>
      <c r="C284" s="36"/>
      <c r="D284" s="36"/>
      <c r="E284" s="36"/>
      <c r="F284" s="36"/>
      <c r="G284" s="36"/>
    </row>
    <row r="285" spans="2:7" ht="15" x14ac:dyDescent="0.25">
      <c r="B285" s="36"/>
      <c r="C285" s="36"/>
      <c r="D285" s="36"/>
      <c r="E285" s="36"/>
      <c r="F285" s="36"/>
      <c r="G285" s="36"/>
    </row>
    <row r="286" spans="2:7" ht="15" x14ac:dyDescent="0.25">
      <c r="B286" s="36"/>
      <c r="C286" s="36"/>
      <c r="D286" s="36"/>
      <c r="E286" s="36"/>
      <c r="F286" s="36"/>
      <c r="G286" s="36"/>
    </row>
    <row r="287" spans="2:7" ht="15" x14ac:dyDescent="0.25">
      <c r="B287" s="36"/>
      <c r="C287" s="36"/>
      <c r="D287" s="36"/>
      <c r="E287" s="36"/>
      <c r="F287" s="36"/>
      <c r="G287" s="36"/>
    </row>
    <row r="288" spans="2:7" ht="15" x14ac:dyDescent="0.25">
      <c r="B288" s="36"/>
      <c r="C288" s="36"/>
      <c r="D288" s="36"/>
      <c r="E288" s="36"/>
      <c r="F288" s="36"/>
      <c r="G288" s="36"/>
    </row>
    <row r="289" spans="2:7" ht="15" x14ac:dyDescent="0.25">
      <c r="B289" s="36"/>
      <c r="C289" s="36"/>
      <c r="D289" s="36"/>
      <c r="E289" s="36"/>
      <c r="F289" s="36"/>
      <c r="G289" s="36"/>
    </row>
    <row r="290" spans="2:7" ht="15" x14ac:dyDescent="0.25">
      <c r="B290" s="36"/>
      <c r="C290" s="36"/>
      <c r="D290" s="36"/>
      <c r="E290" s="36"/>
      <c r="F290" s="36"/>
      <c r="G290" s="36"/>
    </row>
    <row r="291" spans="2:7" ht="15" x14ac:dyDescent="0.25">
      <c r="B291" s="36"/>
      <c r="C291" s="36"/>
      <c r="D291" s="36"/>
      <c r="E291" s="36"/>
      <c r="F291" s="36"/>
      <c r="G291" s="36"/>
    </row>
    <row r="292" spans="2:7" ht="15" x14ac:dyDescent="0.25">
      <c r="B292" s="36"/>
      <c r="C292" s="36"/>
      <c r="D292" s="36"/>
      <c r="E292" s="36"/>
      <c r="F292" s="36"/>
      <c r="G292" s="36"/>
    </row>
    <row r="293" spans="2:7" ht="15" x14ac:dyDescent="0.25">
      <c r="B293" s="36"/>
      <c r="C293" s="36"/>
      <c r="D293" s="36"/>
      <c r="E293" s="36"/>
      <c r="F293" s="36"/>
      <c r="G293" s="36"/>
    </row>
    <row r="294" spans="2:7" ht="15" x14ac:dyDescent="0.25">
      <c r="B294" s="36"/>
      <c r="C294" s="36"/>
      <c r="D294" s="36"/>
      <c r="E294" s="36"/>
      <c r="F294" s="36"/>
      <c r="G294" s="36"/>
    </row>
    <row r="295" spans="2:7" ht="15" x14ac:dyDescent="0.25">
      <c r="B295" s="36"/>
      <c r="C295" s="36"/>
      <c r="D295" s="36"/>
      <c r="E295" s="36"/>
      <c r="F295" s="36"/>
      <c r="G295" s="36"/>
    </row>
    <row r="296" spans="2:7" ht="15" x14ac:dyDescent="0.25">
      <c r="B296" s="36"/>
      <c r="C296" s="36"/>
      <c r="D296" s="36"/>
      <c r="E296" s="36"/>
      <c r="F296" s="36"/>
      <c r="G296" s="36"/>
    </row>
    <row r="297" spans="2:7" ht="15" x14ac:dyDescent="0.25">
      <c r="B297" s="36"/>
      <c r="C297" s="36"/>
      <c r="D297" s="36"/>
      <c r="E297" s="36"/>
      <c r="F297" s="36"/>
      <c r="G297" s="36"/>
    </row>
    <row r="298" spans="2:7" ht="15" x14ac:dyDescent="0.25">
      <c r="B298" s="36"/>
      <c r="C298" s="36"/>
      <c r="D298" s="36"/>
      <c r="E298" s="36"/>
      <c r="F298" s="36"/>
      <c r="G298" s="36"/>
    </row>
    <row r="299" spans="2:7" ht="15" x14ac:dyDescent="0.25">
      <c r="B299" s="36"/>
      <c r="C299" s="36"/>
      <c r="D299" s="36"/>
      <c r="E299" s="36"/>
      <c r="F299" s="36"/>
      <c r="G299" s="36"/>
    </row>
    <row r="300" spans="2:7" ht="15" x14ac:dyDescent="0.25">
      <c r="B300" s="36"/>
      <c r="C300" s="36"/>
      <c r="D300" s="36"/>
      <c r="E300" s="36"/>
      <c r="F300" s="36"/>
      <c r="G300" s="36"/>
    </row>
    <row r="301" spans="2:7" ht="15" x14ac:dyDescent="0.25">
      <c r="B301" s="36"/>
      <c r="C301" s="36"/>
      <c r="D301" s="36"/>
      <c r="E301" s="36"/>
      <c r="F301" s="36"/>
      <c r="G301" s="36"/>
    </row>
    <row r="302" spans="2:7" ht="15" x14ac:dyDescent="0.25">
      <c r="B302" s="36"/>
      <c r="C302" s="36"/>
      <c r="D302" s="36"/>
      <c r="E302" s="36"/>
      <c r="F302" s="36"/>
      <c r="G302" s="36"/>
    </row>
    <row r="303" spans="2:7" ht="15" x14ac:dyDescent="0.25">
      <c r="B303" s="36"/>
      <c r="C303" s="36"/>
      <c r="D303" s="36"/>
      <c r="E303" s="36"/>
      <c r="F303" s="36"/>
      <c r="G303" s="36"/>
    </row>
    <row r="304" spans="2:7" ht="15" x14ac:dyDescent="0.25">
      <c r="B304" s="36"/>
      <c r="C304" s="36"/>
      <c r="D304" s="36"/>
      <c r="E304" s="36"/>
      <c r="F304" s="36"/>
      <c r="G304" s="36"/>
    </row>
    <row r="305" spans="2:7" ht="15" x14ac:dyDescent="0.25">
      <c r="B305" s="36"/>
      <c r="C305" s="36"/>
      <c r="D305" s="36"/>
      <c r="E305" s="36"/>
      <c r="F305" s="36"/>
      <c r="G305" s="36"/>
    </row>
    <row r="306" spans="2:7" ht="15" x14ac:dyDescent="0.25">
      <c r="B306" s="36"/>
      <c r="C306" s="36"/>
      <c r="D306" s="36"/>
      <c r="E306" s="36"/>
      <c r="F306" s="36"/>
      <c r="G306" s="36"/>
    </row>
    <row r="307" spans="2:7" ht="15" x14ac:dyDescent="0.25">
      <c r="B307" s="36"/>
      <c r="C307" s="36"/>
      <c r="D307" s="36"/>
      <c r="E307" s="36"/>
      <c r="F307" s="36"/>
      <c r="G307" s="36"/>
    </row>
    <row r="308" spans="2:7" ht="15" x14ac:dyDescent="0.25">
      <c r="B308" s="36"/>
      <c r="C308" s="36"/>
      <c r="D308" s="36"/>
      <c r="E308" s="36"/>
      <c r="F308" s="36"/>
      <c r="G308" s="36"/>
    </row>
    <row r="309" spans="2:7" ht="15" x14ac:dyDescent="0.25">
      <c r="B309" s="36"/>
      <c r="C309" s="36"/>
      <c r="D309" s="36"/>
      <c r="E309" s="36"/>
      <c r="F309" s="36"/>
      <c r="G309" s="36"/>
    </row>
    <row r="310" spans="2:7" ht="15" x14ac:dyDescent="0.25">
      <c r="B310" s="36"/>
      <c r="C310" s="36"/>
      <c r="D310" s="36"/>
      <c r="E310" s="36"/>
      <c r="F310" s="36"/>
      <c r="G310" s="36"/>
    </row>
    <row r="311" spans="2:7" ht="15" x14ac:dyDescent="0.25">
      <c r="B311" s="36"/>
      <c r="C311" s="36"/>
      <c r="D311" s="36"/>
      <c r="E311" s="36"/>
      <c r="F311" s="36"/>
      <c r="G311" s="36"/>
    </row>
    <row r="312" spans="2:7" ht="15" x14ac:dyDescent="0.25">
      <c r="B312" s="36"/>
      <c r="C312" s="36"/>
      <c r="D312" s="36"/>
      <c r="E312" s="36"/>
      <c r="F312" s="36"/>
      <c r="G312" s="36"/>
    </row>
    <row r="313" spans="2:7" ht="15" x14ac:dyDescent="0.25">
      <c r="B313" s="36"/>
      <c r="C313" s="36"/>
      <c r="D313" s="36"/>
      <c r="E313" s="36"/>
      <c r="F313" s="36"/>
      <c r="G313" s="36"/>
    </row>
    <row r="314" spans="2:7" ht="15" x14ac:dyDescent="0.25">
      <c r="B314" s="36"/>
      <c r="C314" s="36"/>
      <c r="D314" s="36"/>
      <c r="E314" s="36"/>
      <c r="F314" s="36"/>
      <c r="G314" s="36"/>
    </row>
    <row r="315" spans="2:7" ht="15" x14ac:dyDescent="0.25">
      <c r="B315" s="36"/>
      <c r="C315" s="36"/>
      <c r="D315" s="36"/>
      <c r="E315" s="36"/>
      <c r="F315" s="36"/>
      <c r="G315" s="36"/>
    </row>
    <row r="316" spans="2:7" ht="15" x14ac:dyDescent="0.25">
      <c r="B316" s="36"/>
      <c r="C316" s="36"/>
      <c r="D316" s="36"/>
      <c r="E316" s="36"/>
      <c r="F316" s="36"/>
      <c r="G316" s="36"/>
    </row>
    <row r="317" spans="2:7" ht="15" x14ac:dyDescent="0.25">
      <c r="B317" s="36"/>
      <c r="C317" s="36"/>
      <c r="D317" s="36"/>
      <c r="E317" s="36"/>
      <c r="F317" s="36"/>
      <c r="G317" s="36"/>
    </row>
    <row r="318" spans="2:7" ht="15" x14ac:dyDescent="0.25">
      <c r="B318" s="36"/>
      <c r="C318" s="36"/>
      <c r="D318" s="36"/>
      <c r="E318" s="36"/>
      <c r="F318" s="36"/>
      <c r="G318" s="36"/>
    </row>
    <row r="319" spans="2:7" ht="15" x14ac:dyDescent="0.25">
      <c r="B319" s="36"/>
      <c r="C319" s="36"/>
      <c r="D319" s="36"/>
      <c r="E319" s="36"/>
      <c r="F319" s="36"/>
      <c r="G319" s="36"/>
    </row>
    <row r="320" spans="2:7" ht="15" x14ac:dyDescent="0.25">
      <c r="B320" s="36"/>
      <c r="C320" s="36"/>
      <c r="D320" s="36"/>
      <c r="E320" s="36"/>
      <c r="F320" s="36"/>
      <c r="G320" s="36"/>
    </row>
    <row r="321" spans="2:7" ht="15" x14ac:dyDescent="0.25">
      <c r="B321" s="36"/>
      <c r="C321" s="36"/>
      <c r="D321" s="36"/>
      <c r="E321" s="36"/>
      <c r="F321" s="36"/>
      <c r="G321" s="36"/>
    </row>
    <row r="322" spans="2:7" ht="15" x14ac:dyDescent="0.25">
      <c r="B322" s="36"/>
      <c r="C322" s="36"/>
      <c r="D322" s="36"/>
      <c r="E322" s="36"/>
      <c r="F322" s="36"/>
      <c r="G322" s="36"/>
    </row>
    <row r="323" spans="2:7" ht="15" x14ac:dyDescent="0.25">
      <c r="B323" s="36"/>
      <c r="C323" s="36"/>
      <c r="D323" s="36"/>
      <c r="E323" s="36"/>
      <c r="F323" s="36"/>
      <c r="G323" s="36"/>
    </row>
  </sheetData>
  <mergeCells count="5">
    <mergeCell ref="B33:D33"/>
    <mergeCell ref="B8:G8"/>
    <mergeCell ref="B11:D11"/>
    <mergeCell ref="B2:H2"/>
    <mergeCell ref="B3:H3"/>
  </mergeCells>
  <conditionalFormatting sqref="C10">
    <cfRule type="expression" dxfId="1" priority="2">
      <formula>$C$10&gt;$F$5</formula>
    </cfRule>
  </conditionalFormatting>
  <conditionalFormatting sqref="F10">
    <cfRule type="expression" dxfId="0" priority="1">
      <formula>$F$10&gt;$F$5</formula>
    </cfRule>
  </conditionalFormatting>
  <dataValidations count="1">
    <dataValidation type="list" allowBlank="1" showInputMessage="1" showErrorMessage="1" sqref="B5" xr:uid="{C9C938EA-8728-409E-BF40-674111575E0A}">
      <formula1>$B$15:$B$32</formula1>
    </dataValidation>
  </dataValidations>
  <pageMargins left="0.7" right="0.7" top="0.75" bottom="0.75" header="0.3" footer="0.3"/>
  <pageSetup scale="6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B3E6A-8F47-4710-9F74-779BEB36D0FA}">
  <dimension ref="A1:J31"/>
  <sheetViews>
    <sheetView workbookViewId="0">
      <selection activeCell="B12" sqref="B12"/>
    </sheetView>
  </sheetViews>
  <sheetFormatPr defaultRowHeight="15" x14ac:dyDescent="0.25"/>
  <cols>
    <col min="1" max="1" width="30.140625" bestFit="1" customWidth="1"/>
    <col min="2" max="2" width="9" bestFit="1" customWidth="1"/>
    <col min="3" max="3" width="9.85546875" bestFit="1" customWidth="1"/>
    <col min="4" max="4" width="10.85546875" bestFit="1" customWidth="1"/>
    <col min="5" max="5" width="19.7109375" customWidth="1"/>
    <col min="6" max="6" width="22.85546875" bestFit="1" customWidth="1"/>
    <col min="10" max="10" width="10.85546875" bestFit="1" customWidth="1"/>
  </cols>
  <sheetData>
    <row r="1" spans="1:6" ht="30" x14ac:dyDescent="0.25">
      <c r="A1" s="73" t="s">
        <v>78</v>
      </c>
      <c r="B1" s="73" t="s">
        <v>79</v>
      </c>
      <c r="C1" s="73" t="s">
        <v>25</v>
      </c>
      <c r="D1" s="73" t="s">
        <v>80</v>
      </c>
      <c r="E1" s="74" t="s">
        <v>106</v>
      </c>
      <c r="F1" s="74" t="s">
        <v>107</v>
      </c>
    </row>
    <row r="2" spans="1:6" x14ac:dyDescent="0.25">
      <c r="A2" t="s">
        <v>36</v>
      </c>
      <c r="B2" t="s">
        <v>37</v>
      </c>
      <c r="C2">
        <v>12</v>
      </c>
      <c r="D2" s="38">
        <v>25839</v>
      </c>
      <c r="E2" s="39">
        <f t="shared" ref="E2:E8" si="0">SUM(D2*0.05)</f>
        <v>1291.95</v>
      </c>
      <c r="F2" s="39">
        <f t="shared" ref="F2:F8" si="1">SUM(D2*0.1)</f>
        <v>2583.9</v>
      </c>
    </row>
    <row r="3" spans="1:6" x14ac:dyDescent="0.25">
      <c r="A3" t="s">
        <v>38</v>
      </c>
      <c r="B3" t="s">
        <v>39</v>
      </c>
      <c r="C3">
        <v>13</v>
      </c>
      <c r="D3" s="38">
        <v>29069</v>
      </c>
      <c r="E3" s="39">
        <f t="shared" si="0"/>
        <v>1453.45</v>
      </c>
      <c r="F3" s="39">
        <f t="shared" si="1"/>
        <v>2906.9</v>
      </c>
    </row>
    <row r="4" spans="1:6" x14ac:dyDescent="0.25">
      <c r="A4" t="s">
        <v>40</v>
      </c>
      <c r="B4" t="s">
        <v>41</v>
      </c>
      <c r="C4">
        <v>14</v>
      </c>
      <c r="D4" s="38">
        <v>32703</v>
      </c>
      <c r="E4" s="39">
        <f t="shared" si="0"/>
        <v>1635.15</v>
      </c>
      <c r="F4" s="39">
        <f t="shared" si="1"/>
        <v>3270.3</v>
      </c>
    </row>
    <row r="5" spans="1:6" x14ac:dyDescent="0.25">
      <c r="A5" t="s">
        <v>42</v>
      </c>
      <c r="B5" t="s">
        <v>43</v>
      </c>
      <c r="C5">
        <v>16</v>
      </c>
      <c r="D5" s="38">
        <v>42367</v>
      </c>
      <c r="E5" s="39">
        <f t="shared" si="0"/>
        <v>2118.35</v>
      </c>
      <c r="F5" s="39">
        <f t="shared" si="1"/>
        <v>4236.7</v>
      </c>
    </row>
    <row r="6" spans="1:6" x14ac:dyDescent="0.25">
      <c r="A6" t="s">
        <v>44</v>
      </c>
      <c r="B6" t="s">
        <v>45</v>
      </c>
      <c r="C6">
        <v>16</v>
      </c>
      <c r="D6" s="38">
        <v>42367</v>
      </c>
      <c r="E6" s="39">
        <f t="shared" si="0"/>
        <v>2118.35</v>
      </c>
      <c r="F6" s="39">
        <f t="shared" si="1"/>
        <v>4236.7</v>
      </c>
    </row>
    <row r="7" spans="1:6" x14ac:dyDescent="0.25">
      <c r="A7" t="s">
        <v>46</v>
      </c>
      <c r="B7" t="s">
        <v>47</v>
      </c>
      <c r="C7">
        <v>16</v>
      </c>
      <c r="D7" s="38">
        <v>42367</v>
      </c>
      <c r="E7" s="39">
        <f t="shared" si="0"/>
        <v>2118.35</v>
      </c>
      <c r="F7" s="39">
        <f t="shared" si="1"/>
        <v>4236.7</v>
      </c>
    </row>
    <row r="8" spans="1:6" x14ac:dyDescent="0.25">
      <c r="A8" t="s">
        <v>48</v>
      </c>
      <c r="B8" t="s">
        <v>49</v>
      </c>
      <c r="C8">
        <v>17</v>
      </c>
      <c r="D8" s="38">
        <v>48722</v>
      </c>
      <c r="E8" s="39">
        <f t="shared" si="0"/>
        <v>2436.1</v>
      </c>
      <c r="F8" s="39">
        <f t="shared" si="1"/>
        <v>4872.2</v>
      </c>
    </row>
    <row r="9" spans="1:6" x14ac:dyDescent="0.25">
      <c r="A9" t="s">
        <v>58</v>
      </c>
      <c r="B9" t="s">
        <v>59</v>
      </c>
      <c r="C9">
        <v>14</v>
      </c>
      <c r="D9" s="38">
        <v>32703</v>
      </c>
      <c r="E9" s="39">
        <f t="shared" ref="E9:E18" si="2">SUM(D9*0.05)</f>
        <v>1635.15</v>
      </c>
      <c r="F9" s="39">
        <f t="shared" ref="F9:F18" si="3">SUM(D9*0.1)</f>
        <v>3270.3</v>
      </c>
    </row>
    <row r="10" spans="1:6" x14ac:dyDescent="0.25">
      <c r="A10" t="s">
        <v>60</v>
      </c>
      <c r="B10" t="s">
        <v>61</v>
      </c>
      <c r="C10">
        <v>15</v>
      </c>
      <c r="D10" s="38">
        <v>36841</v>
      </c>
      <c r="E10" s="39">
        <f t="shared" si="2"/>
        <v>1842.0500000000002</v>
      </c>
      <c r="F10" s="39">
        <f t="shared" si="3"/>
        <v>3684.1000000000004</v>
      </c>
    </row>
    <row r="11" spans="1:6" x14ac:dyDescent="0.25">
      <c r="A11" t="s">
        <v>62</v>
      </c>
      <c r="B11" t="s">
        <v>63</v>
      </c>
      <c r="C11">
        <v>17</v>
      </c>
      <c r="D11" s="38">
        <v>48722</v>
      </c>
      <c r="E11" s="39">
        <f t="shared" si="2"/>
        <v>2436.1</v>
      </c>
      <c r="F11" s="39">
        <f t="shared" si="3"/>
        <v>4872.2</v>
      </c>
    </row>
    <row r="12" spans="1:6" x14ac:dyDescent="0.25">
      <c r="A12" t="s">
        <v>64</v>
      </c>
      <c r="B12" t="s">
        <v>65</v>
      </c>
      <c r="C12">
        <v>14</v>
      </c>
      <c r="D12" s="38">
        <v>32703</v>
      </c>
      <c r="E12" s="39">
        <f t="shared" si="2"/>
        <v>1635.15</v>
      </c>
      <c r="F12" s="39">
        <f t="shared" si="3"/>
        <v>3270.3</v>
      </c>
    </row>
    <row r="13" spans="1:6" x14ac:dyDescent="0.25">
      <c r="A13" t="s">
        <v>66</v>
      </c>
      <c r="B13" t="s">
        <v>67</v>
      </c>
      <c r="C13">
        <v>15</v>
      </c>
      <c r="D13" s="38">
        <v>36841</v>
      </c>
      <c r="E13" s="39">
        <f t="shared" si="2"/>
        <v>1842.0500000000002</v>
      </c>
      <c r="F13" s="39">
        <f t="shared" si="3"/>
        <v>3684.1000000000004</v>
      </c>
    </row>
    <row r="14" spans="1:6" x14ac:dyDescent="0.25">
      <c r="A14" t="s">
        <v>68</v>
      </c>
      <c r="B14" t="s">
        <v>69</v>
      </c>
      <c r="C14">
        <v>16</v>
      </c>
      <c r="D14" s="38">
        <v>42367</v>
      </c>
      <c r="E14" s="39">
        <f t="shared" si="2"/>
        <v>2118.35</v>
      </c>
      <c r="F14" s="39">
        <f t="shared" si="3"/>
        <v>4236.7</v>
      </c>
    </row>
    <row r="15" spans="1:6" x14ac:dyDescent="0.25">
      <c r="A15" t="s">
        <v>70</v>
      </c>
      <c r="B15" t="s">
        <v>71</v>
      </c>
      <c r="C15">
        <v>13</v>
      </c>
      <c r="D15" s="38">
        <v>29069</v>
      </c>
      <c r="E15" s="39">
        <f t="shared" si="2"/>
        <v>1453.45</v>
      </c>
      <c r="F15" s="39">
        <f t="shared" si="3"/>
        <v>2906.9</v>
      </c>
    </row>
    <row r="16" spans="1:6" x14ac:dyDescent="0.25">
      <c r="A16" t="s">
        <v>72</v>
      </c>
      <c r="B16" t="s">
        <v>73</v>
      </c>
      <c r="C16">
        <v>16</v>
      </c>
      <c r="D16" s="38">
        <v>42367</v>
      </c>
      <c r="E16" s="39">
        <f t="shared" si="2"/>
        <v>2118.35</v>
      </c>
      <c r="F16" s="39">
        <f t="shared" si="3"/>
        <v>4236.7</v>
      </c>
    </row>
    <row r="17" spans="1:10" x14ac:dyDescent="0.25">
      <c r="A17" t="s">
        <v>74</v>
      </c>
      <c r="B17" t="s">
        <v>75</v>
      </c>
      <c r="C17">
        <v>18</v>
      </c>
      <c r="D17" s="38">
        <v>56030</v>
      </c>
      <c r="E17" s="39">
        <f t="shared" si="2"/>
        <v>2801.5</v>
      </c>
      <c r="F17" s="39">
        <f t="shared" si="3"/>
        <v>5603</v>
      </c>
    </row>
    <row r="18" spans="1:10" x14ac:dyDescent="0.25">
      <c r="A18" t="s">
        <v>76</v>
      </c>
      <c r="B18" t="s">
        <v>77</v>
      </c>
      <c r="C18">
        <v>14</v>
      </c>
      <c r="D18" s="38">
        <v>32703</v>
      </c>
      <c r="E18" s="39">
        <f t="shared" si="2"/>
        <v>1635.15</v>
      </c>
      <c r="F18" s="39">
        <f t="shared" si="3"/>
        <v>3270.3</v>
      </c>
    </row>
    <row r="19" spans="1:10" x14ac:dyDescent="0.25">
      <c r="A19" t="s">
        <v>87</v>
      </c>
      <c r="B19" t="s">
        <v>94</v>
      </c>
      <c r="C19">
        <v>16</v>
      </c>
      <c r="D19" s="38">
        <v>42367</v>
      </c>
      <c r="E19" s="39">
        <f t="shared" ref="E19:E20" si="4">SUM(D19*0.05)</f>
        <v>2118.35</v>
      </c>
      <c r="F19" s="39">
        <f t="shared" ref="F19:F20" si="5">SUM(D19*0.1)</f>
        <v>4236.7</v>
      </c>
    </row>
    <row r="20" spans="1:10" x14ac:dyDescent="0.25">
      <c r="A20" t="s">
        <v>88</v>
      </c>
      <c r="B20" t="s">
        <v>95</v>
      </c>
      <c r="C20">
        <v>17</v>
      </c>
      <c r="D20" s="38">
        <v>48722</v>
      </c>
      <c r="E20" s="39">
        <f t="shared" si="4"/>
        <v>2436.1</v>
      </c>
      <c r="F20" s="39">
        <f t="shared" si="5"/>
        <v>4872.2</v>
      </c>
    </row>
    <row r="21" spans="1:10" x14ac:dyDescent="0.25">
      <c r="A21" t="s">
        <v>89</v>
      </c>
      <c r="B21" t="s">
        <v>96</v>
      </c>
      <c r="C21">
        <v>11</v>
      </c>
      <c r="D21" s="38">
        <v>22968</v>
      </c>
      <c r="E21" s="38">
        <v>1148.4000000000001</v>
      </c>
      <c r="F21" s="38">
        <v>2296.8000000000002</v>
      </c>
      <c r="J21" s="39"/>
    </row>
    <row r="22" spans="1:10" x14ac:dyDescent="0.25">
      <c r="A22" t="s">
        <v>90</v>
      </c>
      <c r="B22" t="s">
        <v>97</v>
      </c>
      <c r="C22">
        <v>15</v>
      </c>
      <c r="D22" s="38">
        <v>36841</v>
      </c>
      <c r="E22" s="39">
        <f t="shared" ref="E22" si="6">SUM(D22*0.05)</f>
        <v>1842.0500000000002</v>
      </c>
      <c r="F22" s="39">
        <f t="shared" ref="F22" si="7">SUM(D22*0.1)</f>
        <v>3684.1000000000004</v>
      </c>
    </row>
    <row r="23" spans="1:10" x14ac:dyDescent="0.25">
      <c r="A23" t="s">
        <v>91</v>
      </c>
      <c r="B23" t="s">
        <v>98</v>
      </c>
      <c r="C23">
        <v>16</v>
      </c>
      <c r="D23" s="38">
        <v>42367</v>
      </c>
      <c r="E23" s="39">
        <f t="shared" ref="E23:E24" si="8">SUM(D23*0.05)</f>
        <v>2118.35</v>
      </c>
      <c r="F23" s="39">
        <f t="shared" ref="F23:F24" si="9">SUM(D23*0.1)</f>
        <v>4236.7</v>
      </c>
    </row>
    <row r="24" spans="1:10" x14ac:dyDescent="0.25">
      <c r="A24" t="s">
        <v>92</v>
      </c>
      <c r="B24" t="s">
        <v>99</v>
      </c>
      <c r="C24">
        <v>17</v>
      </c>
      <c r="D24" s="38">
        <v>48722</v>
      </c>
      <c r="E24" s="39">
        <f t="shared" si="8"/>
        <v>2436.1</v>
      </c>
      <c r="F24" s="39">
        <f t="shared" si="9"/>
        <v>4872.2</v>
      </c>
    </row>
    <row r="25" spans="1:10" x14ac:dyDescent="0.25">
      <c r="A25" t="s">
        <v>72</v>
      </c>
      <c r="B25" t="s">
        <v>100</v>
      </c>
      <c r="C25">
        <v>16</v>
      </c>
      <c r="D25" s="38">
        <v>42367</v>
      </c>
      <c r="E25" s="39">
        <f t="shared" ref="E25:E26" si="10">SUM(D25*0.05)</f>
        <v>2118.35</v>
      </c>
      <c r="F25" s="39">
        <f t="shared" ref="F25:F26" si="11">SUM(D25*0.1)</f>
        <v>4236.7</v>
      </c>
    </row>
    <row r="26" spans="1:10" x14ac:dyDescent="0.25">
      <c r="A26" t="s">
        <v>93</v>
      </c>
      <c r="B26" t="s">
        <v>101</v>
      </c>
      <c r="C26">
        <v>15</v>
      </c>
      <c r="D26" s="38">
        <v>36841</v>
      </c>
      <c r="E26" s="39">
        <f t="shared" si="10"/>
        <v>1842.0500000000002</v>
      </c>
      <c r="F26" s="39">
        <f t="shared" si="11"/>
        <v>3684.1000000000004</v>
      </c>
    </row>
    <row r="27" spans="1:10" ht="30" x14ac:dyDescent="0.25">
      <c r="A27" s="70"/>
      <c r="B27" s="70"/>
      <c r="C27" s="70"/>
      <c r="D27" s="73" t="s">
        <v>80</v>
      </c>
      <c r="E27" s="73" t="s">
        <v>102</v>
      </c>
      <c r="F27" s="74" t="s">
        <v>105</v>
      </c>
    </row>
    <row r="28" spans="1:10" x14ac:dyDescent="0.25">
      <c r="A28" t="s">
        <v>50</v>
      </c>
      <c r="B28" t="s">
        <v>51</v>
      </c>
      <c r="C28">
        <v>90</v>
      </c>
      <c r="D28" s="71">
        <v>46800</v>
      </c>
      <c r="E28" s="72">
        <v>522</v>
      </c>
      <c r="F28" s="72">
        <v>4176</v>
      </c>
    </row>
    <row r="29" spans="1:10" x14ac:dyDescent="0.25">
      <c r="A29" t="s">
        <v>52</v>
      </c>
      <c r="B29" t="s">
        <v>53</v>
      </c>
      <c r="C29">
        <v>90</v>
      </c>
      <c r="D29" s="71">
        <v>46800</v>
      </c>
      <c r="E29" s="72">
        <v>522</v>
      </c>
      <c r="F29" s="72">
        <v>4176</v>
      </c>
    </row>
    <row r="30" spans="1:10" x14ac:dyDescent="0.25">
      <c r="A30" t="s">
        <v>54</v>
      </c>
      <c r="B30" t="s">
        <v>55</v>
      </c>
      <c r="C30">
        <v>91</v>
      </c>
      <c r="D30" s="71">
        <v>54697</v>
      </c>
      <c r="E30" s="72">
        <v>522</v>
      </c>
      <c r="F30" s="72">
        <v>4176</v>
      </c>
    </row>
    <row r="31" spans="1:10" x14ac:dyDescent="0.25">
      <c r="A31" t="s">
        <v>56</v>
      </c>
      <c r="B31" t="s">
        <v>57</v>
      </c>
      <c r="C31">
        <v>92</v>
      </c>
      <c r="D31" s="71">
        <v>62246</v>
      </c>
      <c r="E31" s="72">
        <v>522</v>
      </c>
      <c r="F31" s="72">
        <v>4176</v>
      </c>
    </row>
  </sheetData>
  <autoFilter ref="A1:F26" xr:uid="{7FDB3E6A-8F47-4710-9F74-779BEB36D0F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79A5D-6B67-407A-AF12-F9D6D1483D70}">
  <sheetPr>
    <pageSetUpPr fitToPage="1"/>
  </sheetPr>
  <dimension ref="A1:M22"/>
  <sheetViews>
    <sheetView zoomScaleNormal="100" workbookViewId="0">
      <selection activeCell="H30" sqref="H30"/>
    </sheetView>
  </sheetViews>
  <sheetFormatPr defaultRowHeight="15" x14ac:dyDescent="0.25"/>
  <cols>
    <col min="1" max="1" width="9.7109375" bestFit="1" customWidth="1"/>
    <col min="2" max="2" width="8.85546875" hidden="1" customWidth="1"/>
    <col min="3" max="3" width="9.85546875" hidden="1" customWidth="1"/>
    <col min="4" max="5" width="12.7109375" customWidth="1"/>
    <col min="6" max="7" width="14.42578125" customWidth="1"/>
    <col min="8" max="8" width="15.140625" customWidth="1"/>
    <col min="9" max="9" width="11.5703125" customWidth="1"/>
    <col min="10" max="10" width="11.28515625" customWidth="1"/>
    <col min="11" max="11" width="18.140625" bestFit="1" customWidth="1"/>
    <col min="12" max="12" width="3.85546875" customWidth="1"/>
    <col min="13" max="13" width="17.42578125" customWidth="1"/>
    <col min="14" max="14" width="27.7109375" bestFit="1" customWidth="1"/>
  </cols>
  <sheetData>
    <row r="1" spans="1:13" ht="2.25" customHeight="1" thickBot="1" x14ac:dyDescent="0.3"/>
    <row r="2" spans="1:13" ht="32.25" thickBot="1" x14ac:dyDescent="0.3">
      <c r="A2" s="93" t="s">
        <v>15</v>
      </c>
      <c r="B2" s="94"/>
      <c r="C2" s="94"/>
      <c r="D2" s="94"/>
      <c r="E2" s="94"/>
      <c r="F2" s="94"/>
      <c r="G2" s="94"/>
      <c r="H2" s="94"/>
      <c r="I2" s="94"/>
      <c r="J2" s="94"/>
      <c r="K2" s="95"/>
      <c r="M2" s="12" t="s">
        <v>17</v>
      </c>
    </row>
    <row r="3" spans="1:13" ht="15.75" x14ac:dyDescent="0.25">
      <c r="A3" s="91" t="s">
        <v>5</v>
      </c>
      <c r="B3" s="11" t="s">
        <v>0</v>
      </c>
      <c r="C3" s="92" t="s">
        <v>1</v>
      </c>
      <c r="D3" s="92" t="s">
        <v>2</v>
      </c>
      <c r="E3" s="91" t="s">
        <v>13</v>
      </c>
      <c r="F3" s="92" t="s">
        <v>3</v>
      </c>
      <c r="G3" s="91" t="s">
        <v>14</v>
      </c>
      <c r="H3" s="92" t="s">
        <v>4</v>
      </c>
      <c r="I3" s="91" t="s">
        <v>7</v>
      </c>
      <c r="J3" s="91" t="s">
        <v>8</v>
      </c>
      <c r="K3" s="91" t="s">
        <v>9</v>
      </c>
      <c r="M3" s="91" t="s">
        <v>16</v>
      </c>
    </row>
    <row r="4" spans="1:13" ht="15.75" x14ac:dyDescent="0.25">
      <c r="A4" s="92"/>
      <c r="B4" s="9" t="s">
        <v>6</v>
      </c>
      <c r="C4" s="96"/>
      <c r="D4" s="96"/>
      <c r="E4" s="97"/>
      <c r="F4" s="96"/>
      <c r="G4" s="97"/>
      <c r="H4" s="96"/>
      <c r="I4" s="92"/>
      <c r="J4" s="92"/>
      <c r="K4" s="92"/>
      <c r="M4" s="92"/>
    </row>
    <row r="5" spans="1:13" ht="15.75" x14ac:dyDescent="0.25">
      <c r="A5" s="1">
        <v>11</v>
      </c>
      <c r="B5" s="2">
        <v>0.4</v>
      </c>
      <c r="C5" s="3"/>
      <c r="D5" s="4">
        <v>22968</v>
      </c>
      <c r="E5" s="4">
        <f>(D5+F5)/2</f>
        <v>25265</v>
      </c>
      <c r="F5" s="4">
        <v>27562</v>
      </c>
      <c r="G5" s="4">
        <f>(F5+H5)/2</f>
        <v>29858.5</v>
      </c>
      <c r="H5" s="4">
        <v>32155</v>
      </c>
      <c r="I5" s="10">
        <v>11</v>
      </c>
      <c r="J5" s="5">
        <v>13.2</v>
      </c>
      <c r="K5" s="5">
        <v>15.399999999999999</v>
      </c>
      <c r="M5" s="13">
        <f>(H5-D5)/30</f>
        <v>306.23333333333335</v>
      </c>
    </row>
    <row r="6" spans="1:13" ht="15.75" x14ac:dyDescent="0.25">
      <c r="A6" s="1">
        <v>12</v>
      </c>
      <c r="B6" s="2">
        <v>0.4</v>
      </c>
      <c r="C6" s="6">
        <v>0.125</v>
      </c>
      <c r="D6" s="4">
        <v>25839</v>
      </c>
      <c r="E6" s="4">
        <f t="shared" ref="E6:E22" si="0">(D6+F6)/2</f>
        <v>28423</v>
      </c>
      <c r="F6" s="4">
        <v>31007</v>
      </c>
      <c r="G6" s="4">
        <f t="shared" ref="G6:G22" si="1">(F6+H6)/2</f>
        <v>33591</v>
      </c>
      <c r="H6" s="4">
        <v>36175</v>
      </c>
      <c r="I6" s="10">
        <v>12.375079821200512</v>
      </c>
      <c r="J6" s="5">
        <v>14.850095785440613</v>
      </c>
      <c r="K6" s="5">
        <v>17.325111749680715</v>
      </c>
      <c r="M6" s="13">
        <f t="shared" ref="M6:M22" si="2">(H6-D6)/30</f>
        <v>344.53333333333336</v>
      </c>
    </row>
    <row r="7" spans="1:13" ht="15.75" x14ac:dyDescent="0.25">
      <c r="A7" s="1">
        <v>13</v>
      </c>
      <c r="B7" s="2">
        <v>0.4</v>
      </c>
      <c r="C7" s="6">
        <v>0.125</v>
      </c>
      <c r="D7" s="4">
        <v>29069</v>
      </c>
      <c r="E7" s="4">
        <f t="shared" si="0"/>
        <v>31976</v>
      </c>
      <c r="F7" s="4">
        <v>34883</v>
      </c>
      <c r="G7" s="4">
        <f t="shared" si="1"/>
        <v>37790</v>
      </c>
      <c r="H7" s="4">
        <v>40697</v>
      </c>
      <c r="I7" s="10">
        <v>13.921964798850574</v>
      </c>
      <c r="J7" s="5">
        <v>16.70635775862069</v>
      </c>
      <c r="K7" s="5">
        <v>19.490750718390803</v>
      </c>
      <c r="M7" s="13">
        <f t="shared" si="2"/>
        <v>387.6</v>
      </c>
    </row>
    <row r="8" spans="1:13" ht="15.75" x14ac:dyDescent="0.25">
      <c r="A8" s="1">
        <v>14</v>
      </c>
      <c r="B8" s="2">
        <v>0.4</v>
      </c>
      <c r="C8" s="6">
        <v>0.125</v>
      </c>
      <c r="D8" s="4">
        <v>32703</v>
      </c>
      <c r="E8" s="4">
        <f t="shared" si="0"/>
        <v>35973</v>
      </c>
      <c r="F8" s="4">
        <v>39243</v>
      </c>
      <c r="G8" s="4">
        <f t="shared" si="1"/>
        <v>42513.5</v>
      </c>
      <c r="H8" s="4">
        <v>45784</v>
      </c>
      <c r="I8" s="10">
        <v>15.662210398706897</v>
      </c>
      <c r="J8" s="5">
        <v>18.794652478448278</v>
      </c>
      <c r="K8" s="5">
        <v>21.927094558189655</v>
      </c>
      <c r="M8" s="13">
        <f t="shared" si="2"/>
        <v>436.03333333333336</v>
      </c>
    </row>
    <row r="9" spans="1:13" ht="15.75" x14ac:dyDescent="0.25">
      <c r="A9" s="1">
        <v>15</v>
      </c>
      <c r="B9" s="2">
        <v>0.45</v>
      </c>
      <c r="C9" s="6">
        <v>0.15</v>
      </c>
      <c r="D9" s="4">
        <v>36841</v>
      </c>
      <c r="E9" s="4">
        <f t="shared" si="0"/>
        <v>40985.5</v>
      </c>
      <c r="F9" s="4">
        <v>45130</v>
      </c>
      <c r="G9" s="4">
        <f t="shared" si="1"/>
        <v>49274.5</v>
      </c>
      <c r="H9" s="4">
        <v>53419</v>
      </c>
      <c r="I9" s="10">
        <v>17.643959469563683</v>
      </c>
      <c r="J9" s="5">
        <v>21.613850350215511</v>
      </c>
      <c r="K9" s="5">
        <v>25.583741230867339</v>
      </c>
      <c r="M9" s="13">
        <f t="shared" si="2"/>
        <v>552.6</v>
      </c>
    </row>
    <row r="10" spans="1:13" ht="15.75" x14ac:dyDescent="0.25">
      <c r="A10" s="1">
        <v>16</v>
      </c>
      <c r="B10" s="2">
        <v>0.45</v>
      </c>
      <c r="C10" s="6">
        <v>0.15</v>
      </c>
      <c r="D10" s="4">
        <v>42367</v>
      </c>
      <c r="E10" s="4">
        <f t="shared" si="0"/>
        <v>47133</v>
      </c>
      <c r="F10" s="4">
        <v>51899</v>
      </c>
      <c r="G10" s="4">
        <f t="shared" si="1"/>
        <v>56665.5</v>
      </c>
      <c r="H10" s="4">
        <v>61432</v>
      </c>
      <c r="I10" s="10">
        <v>20.290553389998237</v>
      </c>
      <c r="J10" s="5">
        <v>24.85592790274784</v>
      </c>
      <c r="K10" s="5">
        <v>29.421302415497443</v>
      </c>
      <c r="M10" s="13">
        <f t="shared" si="2"/>
        <v>635.5</v>
      </c>
    </row>
    <row r="11" spans="1:13" ht="15.75" x14ac:dyDescent="0.25">
      <c r="A11" s="1">
        <v>17</v>
      </c>
      <c r="B11" s="2">
        <v>0.45</v>
      </c>
      <c r="C11" s="6">
        <v>0.15</v>
      </c>
      <c r="D11" s="4">
        <v>48722</v>
      </c>
      <c r="E11" s="4">
        <f t="shared" si="0"/>
        <v>54203</v>
      </c>
      <c r="F11" s="4">
        <v>59684</v>
      </c>
      <c r="G11" s="4">
        <f t="shared" si="1"/>
        <v>65165</v>
      </c>
      <c r="H11" s="4">
        <v>70646</v>
      </c>
      <c r="I11" s="10">
        <v>23.334136398497971</v>
      </c>
      <c r="J11" s="5">
        <v>28.584317088160017</v>
      </c>
      <c r="K11" s="5">
        <v>33.834497777822065</v>
      </c>
      <c r="M11" s="13">
        <f t="shared" si="2"/>
        <v>730.8</v>
      </c>
    </row>
    <row r="12" spans="1:13" ht="15.75" x14ac:dyDescent="0.25">
      <c r="A12" s="1">
        <v>18</v>
      </c>
      <c r="B12" s="2">
        <v>0.45</v>
      </c>
      <c r="C12" s="6">
        <v>0.15</v>
      </c>
      <c r="D12" s="4">
        <v>56030</v>
      </c>
      <c r="E12" s="4">
        <f t="shared" si="0"/>
        <v>62333.5</v>
      </c>
      <c r="F12" s="4">
        <v>68637</v>
      </c>
      <c r="G12" s="4">
        <f t="shared" si="1"/>
        <v>74940</v>
      </c>
      <c r="H12" s="4">
        <v>81243</v>
      </c>
      <c r="I12" s="10">
        <v>26.834256858272674</v>
      </c>
      <c r="J12" s="5">
        <v>32.871964651384026</v>
      </c>
      <c r="K12" s="5">
        <v>38.909672444495378</v>
      </c>
      <c r="M12" s="13">
        <f t="shared" si="2"/>
        <v>840.43333333333328</v>
      </c>
    </row>
    <row r="13" spans="1:13" ht="15.75" x14ac:dyDescent="0.25">
      <c r="A13" s="1">
        <v>19</v>
      </c>
      <c r="B13" s="2">
        <v>0.5</v>
      </c>
      <c r="C13" s="6">
        <v>0.17499999999999999</v>
      </c>
      <c r="D13" s="4">
        <v>64518</v>
      </c>
      <c r="E13" s="4">
        <f t="shared" si="0"/>
        <v>72583</v>
      </c>
      <c r="F13" s="4">
        <v>80648</v>
      </c>
      <c r="G13" s="4">
        <f t="shared" si="1"/>
        <v>88713</v>
      </c>
      <c r="H13" s="4">
        <v>96778</v>
      </c>
      <c r="I13" s="10">
        <v>30.899646772300983</v>
      </c>
      <c r="J13" s="5">
        <v>38.624558465376225</v>
      </c>
      <c r="K13" s="5">
        <v>46.349470158451474</v>
      </c>
      <c r="M13" s="13">
        <f t="shared" si="2"/>
        <v>1075.3333333333333</v>
      </c>
    </row>
    <row r="14" spans="1:13" ht="15.75" x14ac:dyDescent="0.25">
      <c r="A14" s="1">
        <v>20</v>
      </c>
      <c r="B14" s="2">
        <v>0.5</v>
      </c>
      <c r="C14" s="6">
        <v>0.17499999999999999</v>
      </c>
      <c r="D14" s="4">
        <v>75809</v>
      </c>
      <c r="E14" s="4">
        <f t="shared" si="0"/>
        <v>85285</v>
      </c>
      <c r="F14" s="4">
        <v>94761</v>
      </c>
      <c r="G14" s="4">
        <f t="shared" si="1"/>
        <v>104237.5</v>
      </c>
      <c r="H14" s="4">
        <v>113714</v>
      </c>
      <c r="I14" s="10">
        <v>36.307084957453654</v>
      </c>
      <c r="J14" s="5">
        <v>45.383856196817064</v>
      </c>
      <c r="K14" s="5">
        <v>54.460627436180474</v>
      </c>
      <c r="M14" s="13">
        <f t="shared" si="2"/>
        <v>1263.5</v>
      </c>
    </row>
    <row r="15" spans="1:13" ht="15.75" x14ac:dyDescent="0.25">
      <c r="A15" s="1">
        <v>21</v>
      </c>
      <c r="B15" s="2">
        <v>0.5</v>
      </c>
      <c r="C15" s="6">
        <v>0.17499999999999999</v>
      </c>
      <c r="D15" s="4">
        <v>89076</v>
      </c>
      <c r="E15" s="4">
        <f t="shared" si="0"/>
        <v>100210.5</v>
      </c>
      <c r="F15" s="4">
        <v>111345</v>
      </c>
      <c r="G15" s="4">
        <f t="shared" si="1"/>
        <v>122479.5</v>
      </c>
      <c r="H15" s="4">
        <v>133614</v>
      </c>
      <c r="I15" s="10">
        <v>42.660824825008049</v>
      </c>
      <c r="J15" s="5">
        <v>53.326031031260051</v>
      </c>
      <c r="K15" s="5">
        <v>63.99123723751206</v>
      </c>
      <c r="M15" s="13">
        <f t="shared" si="2"/>
        <v>1484.6</v>
      </c>
    </row>
    <row r="16" spans="1:13" ht="15.75" x14ac:dyDescent="0.25">
      <c r="A16" s="1">
        <v>22</v>
      </c>
      <c r="B16" s="2">
        <v>0.5</v>
      </c>
      <c r="C16" s="6">
        <v>0.17499999999999999</v>
      </c>
      <c r="D16" s="4">
        <v>104664</v>
      </c>
      <c r="E16" s="4">
        <f t="shared" si="0"/>
        <v>117747</v>
      </c>
      <c r="F16" s="4">
        <v>130830</v>
      </c>
      <c r="G16" s="4">
        <f t="shared" si="1"/>
        <v>143913</v>
      </c>
      <c r="H16" s="4">
        <v>156996</v>
      </c>
      <c r="I16" s="10">
        <v>50.126469169384457</v>
      </c>
      <c r="J16" s="5">
        <v>62.658086461730562</v>
      </c>
      <c r="K16" s="5">
        <v>75.189703754076675</v>
      </c>
      <c r="M16" s="13">
        <f t="shared" si="2"/>
        <v>1744.4</v>
      </c>
    </row>
    <row r="17" spans="1:13" ht="15.75" x14ac:dyDescent="0.25">
      <c r="A17" s="1">
        <v>23</v>
      </c>
      <c r="B17" s="2">
        <v>0.5</v>
      </c>
      <c r="C17" s="6">
        <v>0.17499999999999999</v>
      </c>
      <c r="D17" s="4">
        <v>122980</v>
      </c>
      <c r="E17" s="4">
        <f t="shared" si="0"/>
        <v>138352.5</v>
      </c>
      <c r="F17" s="4">
        <v>153725</v>
      </c>
      <c r="G17" s="4">
        <f t="shared" si="1"/>
        <v>169097.5</v>
      </c>
      <c r="H17" s="4">
        <v>184470</v>
      </c>
      <c r="I17" s="10">
        <v>58.898601274026731</v>
      </c>
      <c r="J17" s="5">
        <v>73.623251592533421</v>
      </c>
      <c r="K17" s="5">
        <v>88.347901911040097</v>
      </c>
      <c r="M17" s="13">
        <f t="shared" si="2"/>
        <v>2049.6666666666665</v>
      </c>
    </row>
    <row r="18" spans="1:13" ht="15.75" x14ac:dyDescent="0.25">
      <c r="A18" s="1">
        <v>24</v>
      </c>
      <c r="B18" s="2">
        <v>0.66</v>
      </c>
      <c r="C18" s="6">
        <v>0.17499999999999999</v>
      </c>
      <c r="D18" s="4">
        <v>135810</v>
      </c>
      <c r="E18" s="4">
        <f t="shared" si="0"/>
        <v>158218.5</v>
      </c>
      <c r="F18" s="4">
        <v>180627</v>
      </c>
      <c r="G18" s="4">
        <f t="shared" si="1"/>
        <v>203036</v>
      </c>
      <c r="H18" s="4">
        <v>225445</v>
      </c>
      <c r="I18" s="10">
        <v>65.043098211448694</v>
      </c>
      <c r="J18" s="5">
        <v>86.507320621226768</v>
      </c>
      <c r="K18" s="5">
        <v>107.97154303100484</v>
      </c>
      <c r="M18" s="13">
        <f t="shared" si="2"/>
        <v>2987.8333333333335</v>
      </c>
    </row>
    <row r="19" spans="1:13" ht="15.75" x14ac:dyDescent="0.25">
      <c r="A19" s="1">
        <v>25</v>
      </c>
      <c r="B19" s="2">
        <f>(H19-D19)/D19</f>
        <v>0.65999851498013784</v>
      </c>
      <c r="C19" s="6">
        <f>-(F18-F19)/F18</f>
        <v>0.18999928028478577</v>
      </c>
      <c r="D19" s="4">
        <v>161614</v>
      </c>
      <c r="E19" s="4">
        <f t="shared" si="0"/>
        <v>188280</v>
      </c>
      <c r="F19" s="4">
        <v>214946</v>
      </c>
      <c r="G19" s="4">
        <f t="shared" si="1"/>
        <v>241612.5</v>
      </c>
      <c r="H19" s="4">
        <v>268279</v>
      </c>
      <c r="I19" s="10">
        <f>D19/2088</f>
        <v>77.401340996168585</v>
      </c>
      <c r="J19" s="5">
        <f>F19/2088</f>
        <v>102.94348659003832</v>
      </c>
      <c r="K19" s="5">
        <f>H19/2088</f>
        <v>128.48611111111111</v>
      </c>
      <c r="M19" s="13">
        <f t="shared" si="2"/>
        <v>3555.5</v>
      </c>
    </row>
    <row r="20" spans="1:13" ht="15.75" x14ac:dyDescent="0.25">
      <c r="A20" s="7" t="s">
        <v>10</v>
      </c>
      <c r="B20" s="8"/>
      <c r="C20" s="8"/>
      <c r="D20" s="68">
        <v>46800</v>
      </c>
      <c r="E20" s="68">
        <f t="shared" si="0"/>
        <v>51277.75</v>
      </c>
      <c r="F20" s="68">
        <f>(D20+H20)/2</f>
        <v>55755.5</v>
      </c>
      <c r="G20" s="68">
        <f t="shared" si="1"/>
        <v>60233.25</v>
      </c>
      <c r="H20" s="68">
        <v>64711</v>
      </c>
      <c r="I20" s="69">
        <f>D20/2088</f>
        <v>22.413793103448278</v>
      </c>
      <c r="J20" s="5">
        <f t="shared" ref="J20:J22" si="3">F20/2088</f>
        <v>26.702825670498083</v>
      </c>
      <c r="K20" s="5">
        <f t="shared" ref="K20:K22" si="4">H20/2088</f>
        <v>30.991858237547891</v>
      </c>
      <c r="M20" s="13">
        <f t="shared" si="2"/>
        <v>597.0333333333333</v>
      </c>
    </row>
    <row r="21" spans="1:13" ht="15.75" x14ac:dyDescent="0.25">
      <c r="A21" s="7" t="s">
        <v>11</v>
      </c>
      <c r="B21" s="8"/>
      <c r="C21" s="8"/>
      <c r="D21" s="68">
        <v>54697</v>
      </c>
      <c r="E21" s="68">
        <f t="shared" si="0"/>
        <v>59040.75</v>
      </c>
      <c r="F21" s="68">
        <f>(D21+H21)/2</f>
        <v>63384.5</v>
      </c>
      <c r="G21" s="68">
        <f t="shared" si="1"/>
        <v>67728.25</v>
      </c>
      <c r="H21" s="68">
        <v>72072</v>
      </c>
      <c r="I21" s="69">
        <f t="shared" ref="I21:I22" si="5">D21/2088</f>
        <v>26.19588122605364</v>
      </c>
      <c r="J21" s="5">
        <f t="shared" si="3"/>
        <v>30.356561302681992</v>
      </c>
      <c r="K21" s="5">
        <f t="shared" si="4"/>
        <v>34.517241379310342</v>
      </c>
      <c r="M21" s="13">
        <f t="shared" si="2"/>
        <v>579.16666666666663</v>
      </c>
    </row>
    <row r="22" spans="1:13" ht="15.75" x14ac:dyDescent="0.25">
      <c r="A22" s="7" t="s">
        <v>12</v>
      </c>
      <c r="B22" s="8"/>
      <c r="C22" s="8"/>
      <c r="D22" s="68">
        <v>62246</v>
      </c>
      <c r="E22" s="68">
        <f t="shared" si="0"/>
        <v>68361.25</v>
      </c>
      <c r="F22" s="68">
        <f>(D22+H22)/2</f>
        <v>74476.5</v>
      </c>
      <c r="G22" s="68">
        <f t="shared" si="1"/>
        <v>80591.75</v>
      </c>
      <c r="H22" s="68">
        <v>86707</v>
      </c>
      <c r="I22" s="69">
        <f t="shared" si="5"/>
        <v>29.811302681992338</v>
      </c>
      <c r="J22" s="5">
        <f t="shared" si="3"/>
        <v>35.668821839080458</v>
      </c>
      <c r="K22" s="5">
        <f t="shared" si="4"/>
        <v>41.526340996168585</v>
      </c>
      <c r="M22" s="13">
        <f t="shared" si="2"/>
        <v>815.36666666666667</v>
      </c>
    </row>
  </sheetData>
  <mergeCells count="12">
    <mergeCell ref="M3:M4"/>
    <mergeCell ref="A2:K2"/>
    <mergeCell ref="C3:C4"/>
    <mergeCell ref="D3:D4"/>
    <mergeCell ref="F3:F4"/>
    <mergeCell ref="H3:H4"/>
    <mergeCell ref="A3:A4"/>
    <mergeCell ref="I3:I4"/>
    <mergeCell ref="J3:J4"/>
    <mergeCell ref="K3:K4"/>
    <mergeCell ref="G3:G4"/>
    <mergeCell ref="E3:E4"/>
  </mergeCells>
  <pageMargins left="0.7" right="0.7" top="0.75" bottom="0.75" header="0.3" footer="0.3"/>
  <pageSetup scale="8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Work_Experience_Calculations</vt:lpstr>
      <vt:lpstr>Calculator</vt:lpstr>
      <vt:lpstr>Shift_Diff_Calculations</vt:lpstr>
      <vt:lpstr>Final Pay Grade Structure</vt:lpstr>
      <vt:lpstr>'Final Pay Grade Structure'!Print_Area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 Needham</dc:creator>
  <cp:lastModifiedBy>Brian Ecle</cp:lastModifiedBy>
  <cp:lastPrinted>2019-07-15T16:38:02Z</cp:lastPrinted>
  <dcterms:created xsi:type="dcterms:W3CDTF">2019-02-07T19:00:36Z</dcterms:created>
  <dcterms:modified xsi:type="dcterms:W3CDTF">2022-01-26T22:16:30Z</dcterms:modified>
</cp:coreProperties>
</file>